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drawings/drawing2.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hidePivotFieldList="1" defaultThemeVersion="202300"/>
  <mc:AlternateContent xmlns:mc="http://schemas.openxmlformats.org/markup-compatibility/2006">
    <mc:Choice Requires="x15">
      <x15ac:absPath xmlns:x15ac="http://schemas.microsoft.com/office/spreadsheetml/2010/11/ac" url="C:\Users\Dylan\Desktop\BROOKWILLOW  VILLAGE HOA\FINANCIALS\INSURANCE - UNITOWNERS\"/>
    </mc:Choice>
  </mc:AlternateContent>
  <xr:revisionPtr revIDLastSave="0" documentId="13_ncr:1_{5E3D77A5-CA27-4E3E-8B15-71CAEFD5A6E1}" xr6:coauthVersionLast="47" xr6:coauthVersionMax="47" xr10:uidLastSave="{00000000-0000-0000-0000-000000000000}"/>
  <bookViews>
    <workbookView xWindow="-108" yWindow="-108" windowWidth="16608" windowHeight="8832" xr2:uid="{D3D5729F-6F6E-4FE4-BE56-36077D9E183B}"/>
  </bookViews>
  <sheets>
    <sheet name="Charts" sheetId="2" r:id="rId1"/>
    <sheet name="Townhomes" sheetId="1" r:id="rId2"/>
    <sheet name="Buildings" sheetId="5" r:id="rId3"/>
    <sheet name="Values" sheetId="4" r:id="rId4"/>
  </sheets>
  <definedNames>
    <definedName name="_xlnm._FilterDatabase" localSheetId="2" hidden="1">Buildings!$A$2:$P$87</definedName>
    <definedName name="_xlnm._FilterDatabase" localSheetId="1" hidden="1">Townhomes!$A$2:$U$67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2" i="4" l="1"/>
  <c r="D52" i="4"/>
  <c r="C60" i="4"/>
  <c r="C85" i="1" l="1"/>
  <c r="C84" i="1"/>
  <c r="C83" i="1"/>
  <c r="G25" i="1" l="1"/>
  <c r="G46" i="1"/>
  <c r="G38" i="1"/>
  <c r="G43" i="1"/>
  <c r="E70" i="1"/>
  <c r="E71" i="1"/>
  <c r="I70" i="1"/>
  <c r="I71" i="1"/>
  <c r="F86" i="1" s="1"/>
  <c r="F70" i="1"/>
  <c r="F71" i="1"/>
  <c r="D86" i="1" s="1"/>
  <c r="G68" i="1"/>
  <c r="K70" i="1"/>
  <c r="L70" i="1"/>
  <c r="M70" i="1"/>
  <c r="C89" i="5"/>
  <c r="C59" i="1"/>
  <c r="B79" i="1" s="1"/>
  <c r="G59" i="1"/>
  <c r="G57" i="1"/>
  <c r="G58" i="1"/>
  <c r="G53" i="1"/>
  <c r="C63" i="5"/>
  <c r="C61" i="5"/>
  <c r="C46" i="5"/>
  <c r="C41" i="5"/>
  <c r="C40" i="5"/>
  <c r="C34" i="5"/>
  <c r="C33" i="5"/>
  <c r="C16" i="5"/>
  <c r="C9" i="5"/>
  <c r="C12" i="1"/>
  <c r="C11" i="1"/>
  <c r="C10" i="1"/>
  <c r="C7" i="1"/>
  <c r="B76" i="1" s="1"/>
  <c r="C15" i="1"/>
  <c r="C14" i="1"/>
  <c r="C9" i="1"/>
  <c r="B77" i="1" s="1"/>
  <c r="C8" i="1"/>
  <c r="C13" i="1"/>
  <c r="G8" i="1"/>
  <c r="G9" i="1"/>
  <c r="G14" i="1"/>
  <c r="G15" i="1"/>
  <c r="G7" i="1"/>
  <c r="G10" i="1"/>
  <c r="G11" i="1"/>
  <c r="G12" i="1"/>
  <c r="G13" i="1"/>
  <c r="G65" i="1"/>
  <c r="D85" i="1"/>
  <c r="H86" i="1"/>
  <c r="G4" i="1"/>
  <c r="G5" i="1"/>
  <c r="G6" i="1"/>
  <c r="G16" i="1"/>
  <c r="G17" i="1"/>
  <c r="G18" i="1"/>
  <c r="G19" i="1"/>
  <c r="G20" i="1"/>
  <c r="G21" i="1"/>
  <c r="G22" i="1"/>
  <c r="G23" i="1"/>
  <c r="G24" i="1"/>
  <c r="G26" i="1"/>
  <c r="G27" i="1"/>
  <c r="G28" i="1"/>
  <c r="G29" i="1"/>
  <c r="G30" i="1"/>
  <c r="G31" i="1"/>
  <c r="G32" i="1"/>
  <c r="G33" i="1"/>
  <c r="G34" i="1"/>
  <c r="G35" i="1"/>
  <c r="G36" i="1"/>
  <c r="G37" i="1"/>
  <c r="G39" i="1"/>
  <c r="G40" i="1"/>
  <c r="G41" i="1"/>
  <c r="G42" i="1"/>
  <c r="G44" i="1"/>
  <c r="G63" i="1"/>
  <c r="G45" i="1"/>
  <c r="G47" i="1"/>
  <c r="G48" i="1"/>
  <c r="G49" i="1"/>
  <c r="G50" i="1"/>
  <c r="G51" i="1"/>
  <c r="G52" i="1"/>
  <c r="G54" i="1"/>
  <c r="G55" i="1"/>
  <c r="G56" i="1"/>
  <c r="G60" i="1"/>
  <c r="G61" i="1"/>
  <c r="G62" i="1"/>
  <c r="G64" i="1"/>
  <c r="G66" i="1"/>
  <c r="G67" i="1"/>
  <c r="G3" i="1"/>
  <c r="G2" i="1"/>
  <c r="D26" i="5"/>
  <c r="B78" i="1" l="1"/>
  <c r="C70" i="1"/>
  <c r="C86" i="1" s="1"/>
  <c r="G70" i="1"/>
  <c r="C71" i="1"/>
  <c r="K71" i="1"/>
  <c r="L71" i="1"/>
  <c r="E86" i="1" s="1"/>
  <c r="M71" i="1"/>
  <c r="B86" i="1" l="1"/>
  <c r="B87" i="1" s="1"/>
  <c r="D46" i="1"/>
  <c r="D25" i="1"/>
  <c r="D59" i="1"/>
  <c r="D43" i="1"/>
  <c r="D68" i="1"/>
  <c r="D38" i="1"/>
  <c r="D87" i="1"/>
  <c r="F87" i="1"/>
  <c r="D58" i="1"/>
  <c r="D57" i="1"/>
  <c r="D7" i="1"/>
  <c r="D53" i="1"/>
  <c r="D9" i="1"/>
  <c r="D13" i="1"/>
  <c r="D10" i="1"/>
  <c r="D12" i="1"/>
  <c r="D14" i="1"/>
  <c r="D11" i="1"/>
  <c r="D15" i="1"/>
  <c r="D8" i="1"/>
  <c r="C87" i="1"/>
  <c r="D65" i="1"/>
  <c r="E87" i="1"/>
  <c r="D6" i="1"/>
  <c r="D52" i="1"/>
  <c r="D20" i="1"/>
  <c r="D23" i="1"/>
  <c r="D42" i="1"/>
  <c r="D54" i="1"/>
  <c r="D66" i="1"/>
  <c r="D60" i="1"/>
  <c r="D31" i="1"/>
  <c r="D45" i="1"/>
  <c r="D4" i="1"/>
  <c r="D26" i="1"/>
  <c r="D56" i="1"/>
  <c r="D41" i="1"/>
  <c r="D36" i="1"/>
  <c r="D34" i="1"/>
  <c r="D67" i="1"/>
  <c r="D55" i="1"/>
  <c r="D21" i="1"/>
  <c r="D29" i="1"/>
  <c r="D24" i="1"/>
  <c r="D32" i="1"/>
  <c r="D48" i="1"/>
  <c r="D51" i="1"/>
  <c r="D39" i="1"/>
  <c r="D22" i="1"/>
  <c r="D19" i="1"/>
  <c r="D3" i="1"/>
  <c r="D70" i="1"/>
  <c r="D35" i="1"/>
  <c r="D49" i="1"/>
  <c r="D63" i="1"/>
  <c r="D30" i="1"/>
  <c r="D33" i="1"/>
  <c r="D44" i="1"/>
  <c r="D18" i="1"/>
  <c r="D5" i="1"/>
  <c r="D40" i="1"/>
  <c r="D28" i="1"/>
  <c r="D37" i="1"/>
  <c r="D62" i="1"/>
  <c r="D47" i="1"/>
  <c r="D50" i="1"/>
  <c r="D64" i="1"/>
  <c r="D16" i="1"/>
  <c r="D61" i="1"/>
  <c r="D17" i="1"/>
  <c r="D27" i="1"/>
  <c r="K68" i="4"/>
  <c r="O68" i="4"/>
  <c r="E68" i="4"/>
  <c r="A68" i="4"/>
  <c r="A65" i="4"/>
  <c r="B64" i="4" s="1"/>
  <c r="E65" i="4"/>
  <c r="F64" i="4" s="1"/>
  <c r="K65" i="4"/>
  <c r="L63" i="4" s="1"/>
  <c r="O65" i="4"/>
  <c r="P64" i="4" s="1"/>
  <c r="R52" i="4"/>
  <c r="Q52" i="4"/>
  <c r="H52" i="4"/>
  <c r="G52" i="4"/>
  <c r="Q60" i="4"/>
  <c r="M60" i="4"/>
  <c r="Q59" i="4"/>
  <c r="M59" i="4"/>
  <c r="G60" i="4"/>
  <c r="G59" i="4"/>
  <c r="C59" i="4"/>
  <c r="E48" i="4" s="1"/>
  <c r="D2" i="1"/>
  <c r="I45" i="4" l="1"/>
  <c r="I47" i="4"/>
  <c r="I50" i="4"/>
  <c r="I41" i="4"/>
  <c r="I49" i="4"/>
  <c r="I42" i="4"/>
  <c r="L64" i="4"/>
  <c r="L65" i="4" s="1"/>
  <c r="S44" i="4"/>
  <c r="P63" i="4"/>
  <c r="P68" i="4" s="1"/>
  <c r="S51" i="4"/>
  <c r="S46" i="4"/>
  <c r="S43" i="4"/>
  <c r="S50" i="4"/>
  <c r="S47" i="4"/>
  <c r="S40" i="4"/>
  <c r="F63" i="4"/>
  <c r="P65" i="4"/>
  <c r="L68" i="4"/>
  <c r="I40" i="4"/>
  <c r="I46" i="4"/>
  <c r="I44" i="4"/>
  <c r="S49" i="4"/>
  <c r="S45" i="4"/>
  <c r="S42" i="4"/>
  <c r="B63" i="4"/>
  <c r="B65" i="4" s="1"/>
  <c r="I51" i="4"/>
  <c r="I48" i="4"/>
  <c r="I43" i="4"/>
  <c r="S41" i="4"/>
  <c r="S48" i="4"/>
  <c r="O41" i="4"/>
  <c r="O51" i="4"/>
  <c r="E44" i="4"/>
  <c r="O44" i="4"/>
  <c r="E51" i="4"/>
  <c r="E43" i="4"/>
  <c r="O45" i="4"/>
  <c r="O48" i="4"/>
  <c r="E46" i="4"/>
  <c r="E40" i="4"/>
  <c r="O42" i="4"/>
  <c r="O49" i="4"/>
  <c r="E50" i="4"/>
  <c r="E45" i="4"/>
  <c r="E41" i="4"/>
  <c r="O40" i="4"/>
  <c r="O47" i="4"/>
  <c r="O50" i="4"/>
  <c r="E49" i="4"/>
  <c r="E47" i="4"/>
  <c r="E42" i="4"/>
  <c r="O43" i="4"/>
  <c r="O46" i="4"/>
  <c r="B68" i="4" l="1"/>
  <c r="F65" i="4"/>
  <c r="F68" i="4"/>
  <c r="I52" i="4"/>
  <c r="I86" i="1" s="1"/>
  <c r="I87" i="1" s="1"/>
  <c r="S52" i="4"/>
  <c r="O52" i="4"/>
  <c r="E52" i="4"/>
  <c r="S53" i="4" l="1"/>
  <c r="I53" i="4"/>
</calcChain>
</file>

<file path=xl/sharedStrings.xml><?xml version="1.0" encoding="utf-8"?>
<sst xmlns="http://schemas.openxmlformats.org/spreadsheetml/2006/main" count="548" uniqueCount="204">
  <si>
    <t>Address</t>
  </si>
  <si>
    <t>2468 1/2 Theresea Lane</t>
  </si>
  <si>
    <t>2462 1/2 Ajay Avenue</t>
  </si>
  <si>
    <t>Insurer</t>
  </si>
  <si>
    <t>State Farm</t>
  </si>
  <si>
    <t>Nationwide</t>
  </si>
  <si>
    <t>Type</t>
  </si>
  <si>
    <t>H6-2016</t>
  </si>
  <si>
    <t>Start Date</t>
  </si>
  <si>
    <t>N/A</t>
  </si>
  <si>
    <t>Dwelling</t>
  </si>
  <si>
    <t>A1</t>
  </si>
  <si>
    <t>Mortgagee</t>
  </si>
  <si>
    <t>Yes</t>
  </si>
  <si>
    <t>Occupancy</t>
  </si>
  <si>
    <t>658 Tammera Lane</t>
  </si>
  <si>
    <t>Allstate</t>
  </si>
  <si>
    <t>AVP-148</t>
  </si>
  <si>
    <t>Foremost</t>
  </si>
  <si>
    <t>654 1/2 Serenity Lane</t>
  </si>
  <si>
    <t>Tenant/Rental</t>
  </si>
  <si>
    <t>656 1/2 Serenity Lane</t>
  </si>
  <si>
    <t>2480 1/2 Brookwillow Loop</t>
  </si>
  <si>
    <t>Inflation Index</t>
  </si>
  <si>
    <t>Prem. (Yr.)</t>
  </si>
  <si>
    <t>Deduct.</t>
  </si>
  <si>
    <t>2451 Theresea Lane</t>
  </si>
  <si>
    <t>Average</t>
  </si>
  <si>
    <t>AMFAM</t>
  </si>
  <si>
    <t>2473 1/2 Theresea Lane</t>
  </si>
  <si>
    <t>2460 Theresea Lane</t>
  </si>
  <si>
    <t>Shelter</t>
  </si>
  <si>
    <t>2450 Brookwillow Loop</t>
  </si>
  <si>
    <t>USAA</t>
  </si>
  <si>
    <t>2464 Ajay Avenue</t>
  </si>
  <si>
    <t>Safeco</t>
  </si>
  <si>
    <t>No</t>
  </si>
  <si>
    <t>Owner Occ.</t>
  </si>
  <si>
    <t>2468 Theresea Lane</t>
  </si>
  <si>
    <t>2466 Theresea Lane</t>
  </si>
  <si>
    <t>Acord</t>
  </si>
  <si>
    <t>653 1/2 Serenity Lane</t>
  </si>
  <si>
    <t>2471 Theresea Lane</t>
  </si>
  <si>
    <t>651 1/2 Tammera Lane</t>
  </si>
  <si>
    <t>657 1/2 Serenity Lane</t>
  </si>
  <si>
    <t>2464 Theresea Lane</t>
  </si>
  <si>
    <t>Progressive</t>
  </si>
  <si>
    <t>2454 Brookwillow Loop</t>
  </si>
  <si>
    <t>2463 Theresea Lane</t>
  </si>
  <si>
    <t>Central</t>
  </si>
  <si>
    <t>2467 1/2 Theresea Lane</t>
  </si>
  <si>
    <t>AARP</t>
  </si>
  <si>
    <t>656 1/2 Tammera Lane</t>
  </si>
  <si>
    <t>2470 1/2 Brookwillow Loop</t>
  </si>
  <si>
    <t>Farmers</t>
  </si>
  <si>
    <t>2455 Theresea Lane</t>
  </si>
  <si>
    <t>2471 1/2 Theresea Lane</t>
  </si>
  <si>
    <t>2460 Brookwillow Loop</t>
  </si>
  <si>
    <t>Brookwillow Village Townhome Unitowners Insurace Policy Details</t>
  </si>
  <si>
    <t>Building #</t>
  </si>
  <si>
    <t>Bldg. 2</t>
  </si>
  <si>
    <t>Bldg. 1</t>
  </si>
  <si>
    <t>Bldg. 3</t>
  </si>
  <si>
    <t>Bldg. 4</t>
  </si>
  <si>
    <t>Bldg. 5</t>
  </si>
  <si>
    <t>Bldg. 6</t>
  </si>
  <si>
    <t>Bldg. 7</t>
  </si>
  <si>
    <t>Bldg. 8</t>
  </si>
  <si>
    <t>Bldg. 9</t>
  </si>
  <si>
    <t>Bldg. 10</t>
  </si>
  <si>
    <t>Bldg. 11</t>
  </si>
  <si>
    <t>Bldg. 12</t>
  </si>
  <si>
    <t>Bldg. 13</t>
  </si>
  <si>
    <t>Bldg. 14</t>
  </si>
  <si>
    <t>Bldg. 15</t>
  </si>
  <si>
    <t>Bldg. 16</t>
  </si>
  <si>
    <t>Bldg. 17</t>
  </si>
  <si>
    <t>Bldg. 18</t>
  </si>
  <si>
    <t>Bldg. 19</t>
  </si>
  <si>
    <t>Bldg. 20</t>
  </si>
  <si>
    <t>Bldg. 21</t>
  </si>
  <si>
    <t>Bldg. 22</t>
  </si>
  <si>
    <t>Bldg. 23</t>
  </si>
  <si>
    <t>Bldg. 24</t>
  </si>
  <si>
    <t>2467 Theresea Lane</t>
  </si>
  <si>
    <t>BLDG. #</t>
  </si>
  <si>
    <t>Units</t>
  </si>
  <si>
    <t>Total</t>
  </si>
  <si>
    <t>657 Serenity Lane</t>
  </si>
  <si>
    <t>654 1/2 Tammera Lane</t>
  </si>
  <si>
    <t>2466 1/2 Ajay Avenue</t>
  </si>
  <si>
    <t>Sq. Ft.</t>
  </si>
  <si>
    <t>Garage</t>
  </si>
  <si>
    <t>Upperstory</t>
  </si>
  <si>
    <t>Base Level</t>
  </si>
  <si>
    <t>Open Porch</t>
  </si>
  <si>
    <t>2007 - Typical Unit Area - Two Story</t>
  </si>
  <si>
    <t>2007 - Typical Unit Area - One Story</t>
  </si>
  <si>
    <t>Heated</t>
  </si>
  <si>
    <t>Date</t>
  </si>
  <si>
    <t>20012 - Typical Unit Area - Two Story</t>
  </si>
  <si>
    <t>2 Story</t>
  </si>
  <si>
    <t>1 Story</t>
  </si>
  <si>
    <t>Improvements</t>
  </si>
  <si>
    <t>Land</t>
  </si>
  <si>
    <t>Est. Value</t>
  </si>
  <si>
    <t>Zillow (10/2024)</t>
  </si>
  <si>
    <t>2454 Ajay Avenue</t>
  </si>
  <si>
    <t>2456 1/2 Ajay Avenue</t>
  </si>
  <si>
    <r>
      <t>** The "</t>
    </r>
    <r>
      <rPr>
        <b/>
        <u/>
        <sz val="11"/>
        <color theme="1"/>
        <rFont val="Aptos Narrow"/>
        <family val="2"/>
        <scheme val="minor"/>
      </rPr>
      <t>Average Clause</t>
    </r>
    <r>
      <rPr>
        <sz val="11"/>
        <color theme="1"/>
        <rFont val="Aptos Narrow"/>
        <family val="2"/>
        <scheme val="minor"/>
      </rPr>
      <t>" in homeowners' insurance policies, including those from State Farm, typically refers to a provision that addresses underinsurance. If a property is insured for less than its actual replacement cost, this clause can penalize the policyholder in the event of a claim. If the homeowner's insurance coverage is below a certain percentage of the property's replacement cost (often 80% or 90%), any payout for a claim may be reduced. This means that if a loss occurs, the insurer may only pay a portion of the claim based on the ratio of the insured amount to the actual replacement cost. To avoid issues with the average clause, it’s important for homeowners to regularly assess their coverage and ensure it reflects the current replacement cost of their property.</t>
    </r>
  </si>
  <si>
    <r>
      <t xml:space="preserve">* A real estate appraisal typically includes information on </t>
    </r>
    <r>
      <rPr>
        <b/>
        <u/>
        <sz val="11"/>
        <color theme="1"/>
        <rFont val="Aptos Narrow"/>
        <family val="2"/>
        <scheme val="minor"/>
      </rPr>
      <t>rebuild cost data</t>
    </r>
    <r>
      <rPr>
        <sz val="11"/>
        <color theme="1"/>
        <rFont val="Aptos Narrow"/>
        <family val="2"/>
        <scheme val="minor"/>
      </rPr>
      <t>, especially when evaluating properties that might need significant repairs or when assessing insurance needs. Appraisers often consider the cost to rebuild as part of the overall valuation, particularly in cases where the property is older or has unique features. This data helps provide a comprehensive view of the property's value, taking into account not just the current market conditions but also potential costs associated with reconstruction.</t>
    </r>
  </si>
  <si>
    <t>https://www.rebuildcostassessment.com/</t>
  </si>
  <si>
    <t>https://www.youtube.com/watch?v=ZKNbsgB0YUQ</t>
  </si>
  <si>
    <r>
      <t xml:space="preserve">*** Many homeowner's insurance agencies can provide clients with a </t>
    </r>
    <r>
      <rPr>
        <b/>
        <u/>
        <sz val="11"/>
        <color theme="1"/>
        <rFont val="Aptos Narrow"/>
        <family val="2"/>
        <scheme val="minor"/>
      </rPr>
      <t>rebuild cost report</t>
    </r>
    <r>
      <rPr>
        <sz val="11"/>
        <color theme="1"/>
        <rFont val="Aptos Narrow"/>
        <family val="2"/>
        <scheme val="minor"/>
      </rPr>
      <t xml:space="preserve"> for their home. This report estimates the cost to rebuild the home in the event of a total loss and typically includes factors such as the size, materials, location, and current construction costs. Insurance agents can often help clients determine the appropriate coverage amount based on this information. If you’re looking for a rebuild cost report, it’s a good idea to ask your agent directly, as they may also have access to specific tools or resources to generate an accurate estimate.</t>
    </r>
  </si>
  <si>
    <r>
      <t xml:space="preserve">****Real estate investors should consider including coverage for </t>
    </r>
    <r>
      <rPr>
        <b/>
        <u/>
        <sz val="11"/>
        <color theme="1"/>
        <rFont val="Aptos Narrow"/>
        <family val="2"/>
        <scheme val="minor"/>
      </rPr>
      <t>personal belongings</t>
    </r>
    <r>
      <rPr>
        <sz val="11"/>
        <color theme="1"/>
        <rFont val="Aptos Narrow"/>
        <family val="2"/>
        <scheme val="minor"/>
      </rPr>
      <t xml:space="preserve"> in their homeowner's insurance policies. While the primary focus of a homeowner's insurance policy is usually on the property itself, personal belongings—such as furniture, appliances, and other personal items—can also be at risk from events like theft, fire, or vandalism. If the property is a rental, the investor may also want to consider additional coverage for items used to maintain or furnish the rental, as well as potential </t>
    </r>
    <r>
      <rPr>
        <b/>
        <u/>
        <sz val="11"/>
        <color theme="1"/>
        <rFont val="Aptos Narrow"/>
        <family val="2"/>
        <scheme val="minor"/>
      </rPr>
      <t>liability coverage</t>
    </r>
    <r>
      <rPr>
        <sz val="11"/>
        <color theme="1"/>
        <rFont val="Aptos Narrow"/>
        <family val="2"/>
        <scheme val="minor"/>
      </rPr>
      <t xml:space="preserve"> in case of accidents. It’s important for investors to review their specific needs with their insurance agent to ensure they have adequate protection for both the property and their personal belongings.</t>
    </r>
  </si>
  <si>
    <t>2462 Ajay Avenue</t>
  </si>
  <si>
    <t>2458 1/2 Ajay Avenue</t>
  </si>
  <si>
    <t>2458 Ajay Avenue</t>
  </si>
  <si>
    <t>2482 1/2 Brookwillow Loop</t>
  </si>
  <si>
    <t>655 Tammera Lane</t>
  </si>
  <si>
    <t>2453 Theresea Lane</t>
  </si>
  <si>
    <t>2484 1/2 Brookwillow Loop</t>
  </si>
  <si>
    <t>653 1/2 Tammera Lane</t>
  </si>
  <si>
    <t>2464 1/2 Theresea Lane</t>
  </si>
  <si>
    <t>2465 1/2 Theresea Lane</t>
  </si>
  <si>
    <t>2458 1/2 Theresea Lane</t>
  </si>
  <si>
    <t>654 Tammera Lane</t>
  </si>
  <si>
    <t>Colo. West</t>
  </si>
  <si>
    <t>Definitions below were sourced from Chat GPT</t>
  </si>
  <si>
    <t>Community Total</t>
  </si>
  <si>
    <t>HO6</t>
  </si>
  <si>
    <t>Actual</t>
  </si>
  <si>
    <r>
      <rPr>
        <b/>
        <u/>
        <sz val="11"/>
        <color rgb="FFFF0000"/>
        <rFont val="Aptos Narrow"/>
        <family val="2"/>
        <scheme val="minor"/>
      </rPr>
      <t>A</t>
    </r>
    <r>
      <rPr>
        <b/>
        <u/>
        <sz val="11"/>
        <color theme="1"/>
        <rFont val="Aptos Narrow"/>
        <family val="2"/>
        <scheme val="minor"/>
      </rPr>
      <t>-Dwell / Bldg.</t>
    </r>
  </si>
  <si>
    <r>
      <rPr>
        <b/>
        <u/>
        <sz val="11"/>
        <color rgb="FFFF0000"/>
        <rFont val="Aptos Narrow"/>
        <family val="2"/>
        <scheme val="minor"/>
      </rPr>
      <t>B</t>
    </r>
    <r>
      <rPr>
        <b/>
        <u/>
        <sz val="11"/>
        <color theme="1"/>
        <rFont val="Aptos Narrow"/>
        <family val="2"/>
        <scheme val="minor"/>
      </rPr>
      <t>-Per. Prop.</t>
    </r>
  </si>
  <si>
    <r>
      <rPr>
        <b/>
        <u/>
        <sz val="11"/>
        <color rgb="FFFF0000"/>
        <rFont val="Aptos Narrow"/>
        <family val="2"/>
        <scheme val="minor"/>
      </rPr>
      <t xml:space="preserve"> L</t>
    </r>
    <r>
      <rPr>
        <b/>
        <u/>
        <sz val="11"/>
        <color theme="1"/>
        <rFont val="Aptos Narrow"/>
        <family val="2"/>
        <scheme val="minor"/>
      </rPr>
      <t>-Per. Liab.</t>
    </r>
  </si>
  <si>
    <r>
      <rPr>
        <b/>
        <u/>
        <sz val="11"/>
        <color rgb="FFFF0000"/>
        <rFont val="Aptos Narrow"/>
        <family val="2"/>
        <scheme val="minor"/>
      </rPr>
      <t>C</t>
    </r>
    <r>
      <rPr>
        <b/>
        <u/>
        <sz val="11"/>
        <color theme="1"/>
        <rFont val="Aptos Narrow"/>
        <family val="2"/>
        <scheme val="minor"/>
      </rPr>
      <t>-Loss Use</t>
    </r>
  </si>
  <si>
    <r>
      <rPr>
        <b/>
        <u/>
        <sz val="11"/>
        <color rgb="FFFF0000"/>
        <rFont val="Aptos Narrow"/>
        <family val="2"/>
        <scheme val="minor"/>
      </rPr>
      <t>M</t>
    </r>
    <r>
      <rPr>
        <b/>
        <u/>
        <sz val="11"/>
        <color theme="1"/>
        <rFont val="Aptos Narrow"/>
        <family val="2"/>
        <scheme val="minor"/>
      </rPr>
      <t>-Med. Pay</t>
    </r>
  </si>
  <si>
    <t>Add. Str.</t>
  </si>
  <si>
    <t>Replacement Cost</t>
  </si>
  <si>
    <t>HO3</t>
  </si>
  <si>
    <t>Endorse</t>
  </si>
  <si>
    <t>Coverage C</t>
  </si>
  <si>
    <t>2452 1/2 Ajay Avenue</t>
  </si>
  <si>
    <t>2462 1/2 Theresea Lane</t>
  </si>
  <si>
    <t>Target</t>
  </si>
  <si>
    <t>Dwell / Bldg.</t>
  </si>
  <si>
    <t>Per. Prop.</t>
  </si>
  <si>
    <t>Loss Use</t>
  </si>
  <si>
    <t>Med. Pay</t>
  </si>
  <si>
    <t>Liability</t>
  </si>
  <si>
    <t>$300,000 +</t>
  </si>
  <si>
    <t>Premium</t>
  </si>
  <si>
    <t>Dwelling Coverage Range:</t>
  </si>
  <si>
    <t>$0 - $99,999</t>
  </si>
  <si>
    <t>$100,000 - $199,999</t>
  </si>
  <si>
    <t>$200,000 - $299,999</t>
  </si>
  <si>
    <t>Average Premium</t>
  </si>
  <si>
    <t>CAU</t>
  </si>
  <si>
    <t>Brookwillow Village HOA Insurance Layers</t>
  </si>
  <si>
    <t>Layer</t>
  </si>
  <si>
    <t>Directors &amp; Officers</t>
  </si>
  <si>
    <t>Company</t>
  </si>
  <si>
    <t>Travelers</t>
  </si>
  <si>
    <t>Various</t>
  </si>
  <si>
    <t xml:space="preserve"> Association Umbrella</t>
  </si>
  <si>
    <t>Per/Bus Prop.</t>
  </si>
  <si>
    <t>Rebuild Value</t>
  </si>
  <si>
    <t>General Common Elements</t>
  </si>
  <si>
    <t>2456 1/2 Brookwillow Loop</t>
  </si>
  <si>
    <t>2463 1/2 Theresea Lane</t>
  </si>
  <si>
    <t>2470 1/2 Theresea Lane</t>
  </si>
  <si>
    <t>2474 Brookwillow Loop</t>
  </si>
  <si>
    <t>2482 Brookwillow Loop</t>
  </si>
  <si>
    <t>2451 1/2 Theresea Lane</t>
  </si>
  <si>
    <t>2470 Theresea Lane</t>
  </si>
  <si>
    <t>2462 Brookwillow Loop</t>
  </si>
  <si>
    <t>2458 Brookwillow Loop</t>
  </si>
  <si>
    <t>2460 1/2 Ajay</t>
  </si>
  <si>
    <t>2488 Brookwillow Loop</t>
  </si>
  <si>
    <t>2450 1/2 Ajay Avenue</t>
  </si>
  <si>
    <t>Westfield</t>
  </si>
  <si>
    <t>Townhome Unitowners</t>
  </si>
  <si>
    <t>R.E. Value</t>
  </si>
  <si>
    <t>Replace Cost</t>
  </si>
  <si>
    <t>650 1/2 Tammera Lane</t>
  </si>
  <si>
    <t>Hartford</t>
  </si>
  <si>
    <t>2459 Theresea Lane</t>
  </si>
  <si>
    <t>Farm Bureau</t>
  </si>
  <si>
    <t>2458 1/2 Brookwillow Loop</t>
  </si>
  <si>
    <t>American National</t>
  </si>
  <si>
    <t>2455 1/2 Theresea Lane</t>
  </si>
  <si>
    <t>Per Unit/Month</t>
  </si>
  <si>
    <t>Community Association Underwriters</t>
  </si>
  <si>
    <t>Farmers Insurance</t>
  </si>
  <si>
    <t>Travelers Insurance</t>
  </si>
  <si>
    <t>Coordination of Benefits between CAU Insurance as primary and Unitowners policy as secondary.</t>
  </si>
  <si>
    <t xml:space="preserve">Interior finishes as defined by CAU Policy </t>
  </si>
  <si>
    <t>360 Value reports differential between original fixtures, applicances, finishes (flooring, wall finishes, etc.)  and upgrades.</t>
  </si>
  <si>
    <t>CAU policy is going to cover original fixtures, appliances, finishes, door, windows and cabinets.</t>
  </si>
  <si>
    <t>Unitowners policy to cover upgrades.</t>
  </si>
  <si>
    <t>Unitowners policy to cover CAU deductible.</t>
  </si>
  <si>
    <t>2470 Brookwillow Loop</t>
  </si>
  <si>
    <t>Mesa County Tax Assessor 2024</t>
  </si>
  <si>
    <t>CAU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</si>
</sst>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
      <b/>
      <sz val="14"/>
      <color theme="1"/>
      <name val="Aptos Narrow"/>
      <family val="2"/>
      <scheme val="minor"/>
    </font>
    <font>
      <sz val="8"/>
      <name val="Aptos Narrow"/>
      <family val="2"/>
      <scheme val="minor"/>
    </font>
    <font>
      <u/>
      <sz val="11"/>
      <color theme="1"/>
      <name val="Aptos Narrow"/>
      <family val="2"/>
      <scheme val="minor"/>
    </font>
    <font>
      <b/>
      <u/>
      <sz val="11"/>
      <color rgb="FFFF0000"/>
      <name val="Aptos Narrow"/>
      <family val="2"/>
      <scheme val="minor"/>
    </font>
    <font>
      <sz val="11"/>
      <name val="Aptos Narrow"/>
      <family val="2"/>
      <scheme val="minor"/>
    </font>
    <font>
      <sz val="10"/>
      <color theme="1"/>
      <name val="Aptos Narrow"/>
      <family val="2"/>
      <scheme val="minor"/>
    </font>
    <font>
      <b/>
      <sz val="10"/>
      <color theme="1"/>
      <name val="Aptos Narrow"/>
      <family val="2"/>
      <scheme val="minor"/>
    </font>
    <font>
      <i/>
      <sz val="11"/>
      <color theme="1"/>
      <name val="Aptos Narrow"/>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0" fillId="0" borderId="1" xfId="0" applyBorder="1"/>
    <xf numFmtId="164" fontId="0" fillId="0" borderId="1" xfId="1" applyNumberFormat="1" applyFont="1" applyBorder="1" applyAlignment="1">
      <alignment horizontal="right"/>
    </xf>
    <xf numFmtId="0" fontId="0" fillId="0" borderId="1" xfId="0" applyBorder="1" applyAlignment="1">
      <alignment horizontal="right"/>
    </xf>
    <xf numFmtId="14" fontId="0" fillId="0" borderId="1" xfId="0" applyNumberFormat="1" applyBorder="1" applyAlignment="1">
      <alignment horizontal="right"/>
    </xf>
    <xf numFmtId="0" fontId="0" fillId="0" borderId="1" xfId="0" applyBorder="1" applyAlignment="1">
      <alignment horizontal="center"/>
    </xf>
    <xf numFmtId="164" fontId="0" fillId="0" borderId="1" xfId="1" applyNumberFormat="1" applyFont="1" applyBorder="1"/>
    <xf numFmtId="14" fontId="0" fillId="0" borderId="1" xfId="0" applyNumberFormat="1" applyBorder="1"/>
    <xf numFmtId="0" fontId="0" fillId="0" borderId="1" xfId="0" applyBorder="1" applyAlignment="1">
      <alignment horizontal="left"/>
    </xf>
    <xf numFmtId="165" fontId="0" fillId="0" borderId="1" xfId="0" applyNumberFormat="1" applyBorder="1" applyAlignment="1">
      <alignment horizontal="center"/>
    </xf>
    <xf numFmtId="0" fontId="0" fillId="3" borderId="1" xfId="0" applyFill="1" applyBorder="1"/>
    <xf numFmtId="164" fontId="0" fillId="3" borderId="1" xfId="1" applyNumberFormat="1" applyFont="1" applyFill="1" applyBorder="1"/>
    <xf numFmtId="9" fontId="0" fillId="0" borderId="1" xfId="0" applyNumberFormat="1" applyBorder="1"/>
    <xf numFmtId="0" fontId="2" fillId="0" borderId="1" xfId="0" applyFont="1" applyBorder="1"/>
    <xf numFmtId="164" fontId="2" fillId="0" borderId="1" xfId="1" applyNumberFormat="1" applyFont="1" applyBorder="1"/>
    <xf numFmtId="0" fontId="3"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wrapText="1"/>
    </xf>
    <xf numFmtId="0" fontId="0" fillId="0" borderId="0" xfId="0" applyAlignment="1">
      <alignment horizontal="center"/>
    </xf>
    <xf numFmtId="0" fontId="3" fillId="0" borderId="0" xfId="0" applyFont="1" applyAlignment="1">
      <alignment horizontal="center"/>
    </xf>
    <xf numFmtId="0" fontId="2" fillId="0" borderId="0" xfId="0" applyFont="1"/>
    <xf numFmtId="0" fontId="3" fillId="0" borderId="0" xfId="0" applyFont="1"/>
    <xf numFmtId="166" fontId="0" fillId="0" borderId="0" xfId="2" applyNumberFormat="1" applyFont="1"/>
    <xf numFmtId="166" fontId="3" fillId="0" borderId="0" xfId="2" applyNumberFormat="1" applyFont="1" applyAlignment="1">
      <alignment horizontal="center"/>
    </xf>
    <xf numFmtId="0" fontId="0" fillId="0" borderId="0" xfId="0" applyAlignment="1">
      <alignment horizontal="right"/>
    </xf>
    <xf numFmtId="44" fontId="0" fillId="0" borderId="0" xfId="1" applyFont="1"/>
    <xf numFmtId="164" fontId="0" fillId="0" borderId="0" xfId="0" applyNumberFormat="1"/>
    <xf numFmtId="164" fontId="2" fillId="0" borderId="0" xfId="0" applyNumberFormat="1" applyFont="1"/>
    <xf numFmtId="164" fontId="2" fillId="0" borderId="1" xfId="0" applyNumberFormat="1" applyFont="1" applyBorder="1"/>
    <xf numFmtId="164" fontId="3" fillId="0" borderId="0" xfId="1" applyNumberFormat="1" applyFont="1" applyAlignment="1">
      <alignment horizontal="center"/>
    </xf>
    <xf numFmtId="9" fontId="0" fillId="0" borderId="1" xfId="3" applyFont="1" applyBorder="1"/>
    <xf numFmtId="9" fontId="2" fillId="0" borderId="1" xfId="0" applyNumberFormat="1" applyFont="1" applyBorder="1"/>
    <xf numFmtId="164" fontId="0" fillId="0" borderId="1" xfId="1" applyNumberFormat="1" applyFont="1" applyFill="1" applyBorder="1" applyAlignment="1">
      <alignment horizontal="right"/>
    </xf>
    <xf numFmtId="0" fontId="0" fillId="0" borderId="0" xfId="0" applyAlignment="1">
      <alignment wrapText="1"/>
    </xf>
    <xf numFmtId="0" fontId="0" fillId="0" borderId="0" xfId="0" applyAlignment="1">
      <alignment horizontal="left"/>
    </xf>
    <xf numFmtId="164" fontId="0" fillId="0" borderId="1" xfId="1" applyNumberFormat="1" applyFont="1" applyFill="1" applyBorder="1"/>
    <xf numFmtId="0" fontId="6" fillId="0" borderId="0" xfId="0" applyFont="1"/>
    <xf numFmtId="164" fontId="3" fillId="0" borderId="1" xfId="1" applyNumberFormat="1" applyFont="1" applyBorder="1" applyAlignment="1">
      <alignment horizontal="center" wrapText="1"/>
    </xf>
    <xf numFmtId="164" fontId="0" fillId="0" borderId="0" xfId="1" applyNumberFormat="1" applyFont="1"/>
    <xf numFmtId="0" fontId="8" fillId="0" borderId="1" xfId="0" applyFont="1" applyBorder="1"/>
    <xf numFmtId="0" fontId="3" fillId="0" borderId="0" xfId="0" applyFont="1" applyAlignment="1">
      <alignment horizontal="left"/>
    </xf>
    <xf numFmtId="0" fontId="9" fillId="0" borderId="0" xfId="0" applyFont="1" applyAlignment="1">
      <alignment horizontal="right" indent="1"/>
    </xf>
    <xf numFmtId="0" fontId="3" fillId="0" borderId="1" xfId="0" applyFont="1" applyBorder="1" applyAlignment="1">
      <alignment horizontal="center"/>
    </xf>
    <xf numFmtId="0" fontId="9" fillId="0" borderId="1" xfId="0" applyFont="1" applyBorder="1" applyAlignment="1">
      <alignment horizontal="right" indent="1"/>
    </xf>
    <xf numFmtId="164" fontId="9" fillId="0" borderId="1" xfId="1" applyNumberFormat="1" applyFont="1" applyBorder="1" applyAlignment="1">
      <alignment horizontal="center"/>
    </xf>
    <xf numFmtId="164" fontId="9" fillId="0" borderId="1" xfId="0" applyNumberFormat="1" applyFont="1" applyBorder="1" applyAlignment="1">
      <alignment horizontal="center"/>
    </xf>
    <xf numFmtId="0" fontId="9" fillId="0" borderId="1" xfId="0" applyFont="1" applyBorder="1"/>
    <xf numFmtId="0" fontId="9" fillId="3" borderId="1" xfId="0" applyFont="1" applyFill="1" applyBorder="1" applyAlignment="1">
      <alignment horizontal="right" indent="1"/>
    </xf>
    <xf numFmtId="164" fontId="9" fillId="3" borderId="1" xfId="1" applyNumberFormat="1" applyFont="1" applyFill="1" applyBorder="1"/>
    <xf numFmtId="164" fontId="9" fillId="3" borderId="1" xfId="0" applyNumberFormat="1" applyFont="1" applyFill="1" applyBorder="1"/>
    <xf numFmtId="0" fontId="9" fillId="3" borderId="1" xfId="0" applyFont="1" applyFill="1" applyBorder="1"/>
    <xf numFmtId="164" fontId="9" fillId="0" borderId="1" xfId="0" applyNumberFormat="1" applyFont="1" applyBorder="1"/>
    <xf numFmtId="0" fontId="10" fillId="0" borderId="1" xfId="0" applyFont="1" applyBorder="1" applyAlignment="1">
      <alignment horizontal="right" indent="1"/>
    </xf>
    <xf numFmtId="0" fontId="0" fillId="3" borderId="1" xfId="0" applyFill="1" applyBorder="1" applyAlignment="1">
      <alignment horizontal="center"/>
    </xf>
    <xf numFmtId="164" fontId="0" fillId="3" borderId="1" xfId="1" applyNumberFormat="1" applyFont="1" applyFill="1" applyBorder="1" applyAlignment="1">
      <alignment horizontal="right"/>
    </xf>
    <xf numFmtId="14" fontId="0" fillId="3" borderId="1" xfId="0" applyNumberFormat="1" applyFill="1" applyBorder="1" applyAlignment="1">
      <alignment horizontal="right"/>
    </xf>
    <xf numFmtId="0" fontId="0" fillId="3" borderId="1" xfId="0" applyFill="1" applyBorder="1" applyAlignment="1">
      <alignment horizontal="right"/>
    </xf>
    <xf numFmtId="164" fontId="0" fillId="0" borderId="0" xfId="1" applyNumberFormat="1" applyFont="1" applyFill="1" applyBorder="1" applyAlignment="1">
      <alignment horizontal="right"/>
    </xf>
    <xf numFmtId="164" fontId="9" fillId="0" borderId="1" xfId="1" applyNumberFormat="1" applyFont="1" applyBorder="1"/>
    <xf numFmtId="0" fontId="11" fillId="0" borderId="0" xfId="0" applyFont="1"/>
    <xf numFmtId="15" fontId="2" fillId="0" borderId="0" xfId="0" applyNumberFormat="1" applyFont="1" applyAlignment="1">
      <alignment horizontal="center"/>
    </xf>
    <xf numFmtId="0" fontId="0" fillId="4" borderId="1" xfId="0" applyFill="1" applyBorder="1" applyAlignment="1">
      <alignment horizontal="center"/>
    </xf>
    <xf numFmtId="164" fontId="0" fillId="4" borderId="1" xfId="1" applyNumberFormat="1" applyFont="1" applyFill="1" applyBorder="1" applyAlignment="1">
      <alignment horizontal="right"/>
    </xf>
    <xf numFmtId="0" fontId="0" fillId="4" borderId="1" xfId="0" applyFill="1" applyBorder="1" applyAlignment="1">
      <alignment horizontal="right"/>
    </xf>
    <xf numFmtId="14" fontId="0" fillId="4" borderId="1" xfId="0" applyNumberFormat="1" applyFill="1" applyBorder="1" applyAlignment="1">
      <alignment horizontal="right"/>
    </xf>
    <xf numFmtId="0" fontId="0" fillId="4" borderId="1" xfId="0" applyFill="1" applyBorder="1" applyAlignment="1">
      <alignment horizontal="left"/>
    </xf>
    <xf numFmtId="0" fontId="3" fillId="5" borderId="1" xfId="0" applyFont="1" applyFill="1" applyBorder="1" applyAlignment="1">
      <alignment horizontal="center" vertical="top" wrapText="1"/>
    </xf>
    <xf numFmtId="0" fontId="0" fillId="5" borderId="1" xfId="0" applyFill="1" applyBorder="1"/>
    <xf numFmtId="0" fontId="8" fillId="5" borderId="1" xfId="0" applyFont="1" applyFill="1" applyBorder="1"/>
    <xf numFmtId="0" fontId="0" fillId="5" borderId="0" xfId="0" applyFill="1"/>
    <xf numFmtId="0" fontId="4" fillId="2" borderId="2" xfId="0" applyFont="1" applyFill="1" applyBorder="1" applyAlignment="1">
      <alignment horizontal="center"/>
    </xf>
    <xf numFmtId="0" fontId="4" fillId="2" borderId="3" xfId="0" applyFont="1" applyFill="1" applyBorder="1" applyAlignment="1">
      <alignment horizontal="center"/>
    </xf>
    <xf numFmtId="0" fontId="3" fillId="0" borderId="1" xfId="0" applyFont="1" applyBorder="1" applyAlignment="1">
      <alignment horizontal="center"/>
    </xf>
    <xf numFmtId="0" fontId="3" fillId="0" borderId="0" xfId="0" applyFont="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0" borderId="0" xfId="0" applyAlignment="1">
      <alignment horizontal="left" wrapText="1"/>
    </xf>
    <xf numFmtId="0" fontId="0" fillId="0" borderId="0" xfId="0" applyAlignment="1">
      <alignment wrapText="1"/>
    </xf>
  </cellXfs>
  <cellStyles count="4">
    <cellStyle name="Comma" xfId="2" builtinId="3"/>
    <cellStyle name="Currency" xfId="1"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2.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200"/>
              <a:t>Brookwillow Village Unitowners Insurance</a:t>
            </a:r>
          </a:p>
          <a:p>
            <a:pPr>
              <a:defRPr sz="1200"/>
            </a:pPr>
            <a:r>
              <a:rPr lang="en-US" sz="1000" b="0"/>
              <a:t>Annual Premium &amp; Dwelling Coverage</a:t>
            </a:r>
          </a:p>
        </c:rich>
      </c:tx>
      <c:layout>
        <c:manualLayout>
          <c:xMode val="edge"/>
          <c:yMode val="edge"/>
          <c:x val="0.11690201656213861"/>
          <c:y val="3.2407407407407406E-2"/>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570718496584162"/>
          <c:y val="0.20412037037037037"/>
          <c:w val="0.76877616877899224"/>
          <c:h val="0.6379246864975211"/>
        </c:manualLayout>
      </c:layout>
      <c:scatterChart>
        <c:scatterStyle val="lineMarker"/>
        <c:varyColors val="0"/>
        <c:ser>
          <c:idx val="0"/>
          <c:order val="0"/>
          <c:tx>
            <c:strRef>
              <c:f>Townhomes!$A$1</c:f>
              <c:strCache>
                <c:ptCount val="1"/>
                <c:pt idx="0">
                  <c:v>Brookwillow Village Townhome Unitowners Insurace Policy Details</c:v>
                </c:pt>
              </c:strCache>
            </c:strRef>
          </c:tx>
          <c:spPr>
            <a:ln w="25400" cap="rnd">
              <a:noFill/>
              <a:round/>
            </a:ln>
            <a:effectLst>
              <a:outerShdw blurRad="57150" dist="19050" dir="5400000" algn="ctr" rotWithShape="0">
                <a:srgbClr val="000000">
                  <a:alpha val="63000"/>
                </a:srgbClr>
              </a:outerShdw>
            </a:effectLst>
          </c:spPr>
          <c:marker>
            <c:symbol val="circle"/>
            <c:size val="6"/>
            <c:spPr>
              <a:solidFill>
                <a:srgbClr val="FFFF00"/>
              </a:solidFill>
              <a:ln w="9525" cap="rnd">
                <a:solidFill>
                  <a:srgbClr val="FFFF00"/>
                </a:solidFill>
                <a:round/>
              </a:ln>
              <a:effectLst>
                <a:outerShdw blurRad="57150" dist="19050" dir="5400000" algn="ctr" rotWithShape="0">
                  <a:srgbClr val="000000">
                    <a:alpha val="63000"/>
                  </a:srgbClr>
                </a:outerShdw>
              </a:effectLst>
            </c:spPr>
          </c:marker>
          <c:dPt>
            <c:idx val="0"/>
            <c:marker>
              <c:symbol val="circle"/>
              <c:size val="6"/>
              <c:spPr>
                <a:solidFill>
                  <a:srgbClr val="FFFF00"/>
                </a:solidFill>
                <a:ln w="9525" cap="rnd">
                  <a:solidFill>
                    <a:srgbClr val="FFFF00"/>
                  </a:solidFill>
                  <a:round/>
                </a:ln>
                <a:effectLst>
                  <a:outerShdw blurRad="57150" dist="19050" dir="5400000" algn="ctr" rotWithShape="0">
                    <a:srgbClr val="000000">
                      <a:alpha val="63000"/>
                    </a:srgbClr>
                  </a:outerShdw>
                </a:effectLst>
              </c:spPr>
            </c:marker>
            <c:bubble3D val="0"/>
            <c:extLst>
              <c:ext xmlns:c16="http://schemas.microsoft.com/office/drawing/2014/chart" uri="{C3380CC4-5D6E-409C-BE32-E72D297353CC}">
                <c16:uniqueId val="{00000000-95DA-486B-9083-D8038FFBEA4E}"/>
              </c:ext>
            </c:extLst>
          </c:dPt>
          <c:trendline>
            <c:spPr>
              <a:ln w="19050" cap="rnd">
                <a:solidFill>
                  <a:srgbClr val="FFFF00"/>
                </a:solidFill>
                <a:prstDash val="sysDash"/>
              </a:ln>
              <a:effectLst/>
            </c:spPr>
            <c:trendlineType val="linear"/>
            <c:dispRSqr val="0"/>
            <c:dispEq val="0"/>
          </c:trendline>
          <c:xVal>
            <c:numRef>
              <c:f>Townhomes!$F$3:$F$67</c:f>
              <c:numCache>
                <c:formatCode>_("$"* #,##0_);_("$"* \(#,##0\);_("$"* "-"??_);_(@_)</c:formatCode>
                <c:ptCount val="65"/>
                <c:pt idx="0">
                  <c:v>338000</c:v>
                </c:pt>
                <c:pt idx="1">
                  <c:v>317000</c:v>
                </c:pt>
                <c:pt idx="2">
                  <c:v>313200</c:v>
                </c:pt>
                <c:pt idx="3">
                  <c:v>308100</c:v>
                </c:pt>
                <c:pt idx="4">
                  <c:v>300000</c:v>
                </c:pt>
                <c:pt idx="5">
                  <c:v>300000</c:v>
                </c:pt>
                <c:pt idx="6">
                  <c:v>300000</c:v>
                </c:pt>
                <c:pt idx="7">
                  <c:v>300000</c:v>
                </c:pt>
                <c:pt idx="8">
                  <c:v>300000</c:v>
                </c:pt>
                <c:pt idx="9">
                  <c:v>300000</c:v>
                </c:pt>
                <c:pt idx="10">
                  <c:v>300000</c:v>
                </c:pt>
                <c:pt idx="11">
                  <c:v>300000</c:v>
                </c:pt>
                <c:pt idx="12">
                  <c:v>300000</c:v>
                </c:pt>
                <c:pt idx="13">
                  <c:v>300000</c:v>
                </c:pt>
                <c:pt idx="14">
                  <c:v>281682</c:v>
                </c:pt>
                <c:pt idx="15">
                  <c:v>264000</c:v>
                </c:pt>
                <c:pt idx="16">
                  <c:v>254000</c:v>
                </c:pt>
                <c:pt idx="17">
                  <c:v>253200</c:v>
                </c:pt>
                <c:pt idx="18">
                  <c:v>244400</c:v>
                </c:pt>
                <c:pt idx="19">
                  <c:v>243700</c:v>
                </c:pt>
                <c:pt idx="20">
                  <c:v>243100</c:v>
                </c:pt>
                <c:pt idx="21">
                  <c:v>243000</c:v>
                </c:pt>
                <c:pt idx="22">
                  <c:v>241700</c:v>
                </c:pt>
                <c:pt idx="23">
                  <c:v>240000</c:v>
                </c:pt>
                <c:pt idx="24">
                  <c:v>227500</c:v>
                </c:pt>
                <c:pt idx="25">
                  <c:v>209950</c:v>
                </c:pt>
                <c:pt idx="26">
                  <c:v>206400</c:v>
                </c:pt>
                <c:pt idx="27">
                  <c:v>200500</c:v>
                </c:pt>
                <c:pt idx="28">
                  <c:v>181700</c:v>
                </c:pt>
                <c:pt idx="29">
                  <c:v>181000</c:v>
                </c:pt>
                <c:pt idx="30">
                  <c:v>167000</c:v>
                </c:pt>
                <c:pt idx="31">
                  <c:v>162000</c:v>
                </c:pt>
                <c:pt idx="32">
                  <c:v>155100</c:v>
                </c:pt>
                <c:pt idx="33">
                  <c:v>154400</c:v>
                </c:pt>
                <c:pt idx="34">
                  <c:v>153600</c:v>
                </c:pt>
                <c:pt idx="35">
                  <c:v>150000</c:v>
                </c:pt>
                <c:pt idx="36">
                  <c:v>142500</c:v>
                </c:pt>
                <c:pt idx="37">
                  <c:v>136000</c:v>
                </c:pt>
                <c:pt idx="38">
                  <c:v>135100</c:v>
                </c:pt>
                <c:pt idx="39">
                  <c:v>133100</c:v>
                </c:pt>
                <c:pt idx="40">
                  <c:v>132115</c:v>
                </c:pt>
                <c:pt idx="41">
                  <c:v>117000</c:v>
                </c:pt>
                <c:pt idx="42">
                  <c:v>113080</c:v>
                </c:pt>
                <c:pt idx="43">
                  <c:v>112500</c:v>
                </c:pt>
                <c:pt idx="44">
                  <c:v>105200</c:v>
                </c:pt>
                <c:pt idx="45">
                  <c:v>104200</c:v>
                </c:pt>
                <c:pt idx="46">
                  <c:v>103900</c:v>
                </c:pt>
                <c:pt idx="47">
                  <c:v>102700</c:v>
                </c:pt>
                <c:pt idx="48">
                  <c:v>102000</c:v>
                </c:pt>
                <c:pt idx="49">
                  <c:v>98000</c:v>
                </c:pt>
                <c:pt idx="50">
                  <c:v>95480</c:v>
                </c:pt>
                <c:pt idx="51">
                  <c:v>91400</c:v>
                </c:pt>
                <c:pt idx="52">
                  <c:v>91200</c:v>
                </c:pt>
                <c:pt idx="53">
                  <c:v>89300</c:v>
                </c:pt>
                <c:pt idx="54">
                  <c:v>88200</c:v>
                </c:pt>
                <c:pt idx="55">
                  <c:v>88200</c:v>
                </c:pt>
                <c:pt idx="56">
                  <c:v>86528</c:v>
                </c:pt>
                <c:pt idx="57">
                  <c:v>85000</c:v>
                </c:pt>
                <c:pt idx="58">
                  <c:v>84000</c:v>
                </c:pt>
                <c:pt idx="59">
                  <c:v>83000</c:v>
                </c:pt>
                <c:pt idx="60">
                  <c:v>75000</c:v>
                </c:pt>
                <c:pt idx="61">
                  <c:v>65728</c:v>
                </c:pt>
                <c:pt idx="62">
                  <c:v>64000</c:v>
                </c:pt>
                <c:pt idx="63">
                  <c:v>58600</c:v>
                </c:pt>
                <c:pt idx="64">
                  <c:v>31100</c:v>
                </c:pt>
              </c:numCache>
            </c:numRef>
          </c:xVal>
          <c:yVal>
            <c:numRef>
              <c:f>Townhomes!$C$3:$C$67</c:f>
              <c:numCache>
                <c:formatCode>_("$"* #,##0_);_("$"* \(#,##0\);_("$"* "-"??_);_(@_)</c:formatCode>
                <c:ptCount val="65"/>
                <c:pt idx="0">
                  <c:v>943</c:v>
                </c:pt>
                <c:pt idx="1">
                  <c:v>1060.5899999999999</c:v>
                </c:pt>
                <c:pt idx="2">
                  <c:v>693</c:v>
                </c:pt>
                <c:pt idx="3">
                  <c:v>1015</c:v>
                </c:pt>
                <c:pt idx="4">
                  <c:v>203.48</c:v>
                </c:pt>
                <c:pt idx="5">
                  <c:v>203.48</c:v>
                </c:pt>
                <c:pt idx="6">
                  <c:v>203.48</c:v>
                </c:pt>
                <c:pt idx="7">
                  <c:v>203.48</c:v>
                </c:pt>
                <c:pt idx="8">
                  <c:v>203.48</c:v>
                </c:pt>
                <c:pt idx="9">
                  <c:v>203.48</c:v>
                </c:pt>
                <c:pt idx="10">
                  <c:v>203.48</c:v>
                </c:pt>
                <c:pt idx="11">
                  <c:v>203.48</c:v>
                </c:pt>
                <c:pt idx="12">
                  <c:v>203.48</c:v>
                </c:pt>
                <c:pt idx="13">
                  <c:v>600</c:v>
                </c:pt>
                <c:pt idx="14">
                  <c:v>698</c:v>
                </c:pt>
                <c:pt idx="15">
                  <c:v>635</c:v>
                </c:pt>
                <c:pt idx="16">
                  <c:v>758.19</c:v>
                </c:pt>
                <c:pt idx="17">
                  <c:v>841</c:v>
                </c:pt>
                <c:pt idx="18">
                  <c:v>530</c:v>
                </c:pt>
                <c:pt idx="19">
                  <c:v>609</c:v>
                </c:pt>
                <c:pt idx="20">
                  <c:v>540</c:v>
                </c:pt>
                <c:pt idx="21">
                  <c:v>708</c:v>
                </c:pt>
                <c:pt idx="22">
                  <c:v>913</c:v>
                </c:pt>
                <c:pt idx="23">
                  <c:v>869</c:v>
                </c:pt>
                <c:pt idx="24">
                  <c:v>804</c:v>
                </c:pt>
                <c:pt idx="25">
                  <c:v>959</c:v>
                </c:pt>
                <c:pt idx="26">
                  <c:v>605</c:v>
                </c:pt>
                <c:pt idx="27">
                  <c:v>500</c:v>
                </c:pt>
                <c:pt idx="28">
                  <c:v>639</c:v>
                </c:pt>
                <c:pt idx="29">
                  <c:v>378</c:v>
                </c:pt>
                <c:pt idx="30">
                  <c:v>541.66999999999996</c:v>
                </c:pt>
                <c:pt idx="31">
                  <c:v>1066</c:v>
                </c:pt>
                <c:pt idx="32">
                  <c:v>391</c:v>
                </c:pt>
                <c:pt idx="33">
                  <c:v>662</c:v>
                </c:pt>
                <c:pt idx="36">
                  <c:v>540</c:v>
                </c:pt>
                <c:pt idx="37">
                  <c:v>800</c:v>
                </c:pt>
                <c:pt idx="38">
                  <c:v>599</c:v>
                </c:pt>
                <c:pt idx="39">
                  <c:v>469</c:v>
                </c:pt>
                <c:pt idx="40">
                  <c:v>489</c:v>
                </c:pt>
                <c:pt idx="41">
                  <c:v>599</c:v>
                </c:pt>
                <c:pt idx="42">
                  <c:v>868</c:v>
                </c:pt>
                <c:pt idx="43">
                  <c:v>253</c:v>
                </c:pt>
                <c:pt idx="44">
                  <c:v>418</c:v>
                </c:pt>
                <c:pt idx="45">
                  <c:v>413</c:v>
                </c:pt>
                <c:pt idx="46">
                  <c:v>414</c:v>
                </c:pt>
                <c:pt idx="47">
                  <c:v>487</c:v>
                </c:pt>
                <c:pt idx="48">
                  <c:v>498.1</c:v>
                </c:pt>
                <c:pt idx="49">
                  <c:v>795</c:v>
                </c:pt>
                <c:pt idx="50">
                  <c:v>661</c:v>
                </c:pt>
                <c:pt idx="51">
                  <c:v>403</c:v>
                </c:pt>
                <c:pt idx="52">
                  <c:v>420</c:v>
                </c:pt>
                <c:pt idx="53">
                  <c:v>437</c:v>
                </c:pt>
                <c:pt idx="54">
                  <c:v>626</c:v>
                </c:pt>
                <c:pt idx="55">
                  <c:v>626</c:v>
                </c:pt>
                <c:pt idx="56">
                  <c:v>262</c:v>
                </c:pt>
                <c:pt idx="57">
                  <c:v>562</c:v>
                </c:pt>
                <c:pt idx="58">
                  <c:v>629.29999999999995</c:v>
                </c:pt>
                <c:pt idx="59">
                  <c:v>401</c:v>
                </c:pt>
                <c:pt idx="60">
                  <c:v>335</c:v>
                </c:pt>
                <c:pt idx="61">
                  <c:v>526</c:v>
                </c:pt>
                <c:pt idx="62">
                  <c:v>316</c:v>
                </c:pt>
                <c:pt idx="63">
                  <c:v>493</c:v>
                </c:pt>
                <c:pt idx="64">
                  <c:v>329</c:v>
                </c:pt>
              </c:numCache>
            </c:numRef>
          </c:yVal>
          <c:smooth val="0"/>
          <c:extLst>
            <c:ext xmlns:c16="http://schemas.microsoft.com/office/drawing/2014/chart" uri="{C3380CC4-5D6E-409C-BE32-E72D297353CC}">
              <c16:uniqueId val="{00000000-16EA-4A1A-8A55-47E82C0F5A6A}"/>
            </c:ext>
          </c:extLst>
        </c:ser>
        <c:dLbls>
          <c:showLegendKey val="0"/>
          <c:showVal val="0"/>
          <c:showCatName val="0"/>
          <c:showSerName val="0"/>
          <c:showPercent val="0"/>
          <c:showBubbleSize val="0"/>
        </c:dLbls>
        <c:axId val="385703408"/>
        <c:axId val="385700528"/>
      </c:scatterChart>
      <c:valAx>
        <c:axId val="385703408"/>
        <c:scaling>
          <c:orientation val="minMax"/>
          <c:max val="350000"/>
          <c:min val="50000"/>
        </c:scaling>
        <c:delete val="0"/>
        <c:axPos val="b"/>
        <c:majorGridlines>
          <c:spPr>
            <a:ln w="9525" cap="flat" cmpd="sng" algn="ctr">
              <a:solidFill>
                <a:schemeClr val="lt1">
                  <a:lumMod val="95000"/>
                  <a:alpha val="10000"/>
                </a:schemeClr>
              </a:solidFill>
              <a:round/>
            </a:ln>
            <a:effectLst/>
          </c:spPr>
        </c:majorGridlines>
        <c:title>
          <c:tx>
            <c:rich>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Dwelling Coverage</a:t>
                </a:r>
              </a:p>
            </c:rich>
          </c:tx>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85700528"/>
        <c:crosses val="autoZero"/>
        <c:crossBetween val="midCat"/>
        <c:majorUnit val="50000"/>
        <c:minorUnit val="50000"/>
      </c:valAx>
      <c:valAx>
        <c:axId val="385700528"/>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Premium</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8570340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0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200"/>
              <a:t>Townhome</a:t>
            </a:r>
            <a:r>
              <a:rPr lang="en-US" sz="1200" baseline="0"/>
              <a:t> </a:t>
            </a:r>
            <a:r>
              <a:rPr lang="en-US" sz="1200"/>
              <a:t>Dwelling</a:t>
            </a:r>
            <a:r>
              <a:rPr lang="en-US" sz="1200" baseline="0"/>
              <a:t> </a:t>
            </a:r>
            <a:r>
              <a:rPr lang="en-US" sz="1200"/>
              <a:t>Insurance</a:t>
            </a:r>
          </a:p>
          <a:p>
            <a:pPr>
              <a:defRPr sz="1000"/>
            </a:pPr>
            <a:r>
              <a:rPr lang="en-US" sz="1000" b="0"/>
              <a:t>Combined</a:t>
            </a:r>
            <a:r>
              <a:rPr lang="en-US" sz="1000" b="0" baseline="0"/>
              <a:t> </a:t>
            </a:r>
            <a:r>
              <a:rPr lang="en-US" sz="1000" b="0"/>
              <a:t>Dwelling Coverage &amp; </a:t>
            </a:r>
            <a:r>
              <a:rPr lang="en-US" sz="1000" b="0" i="0" u="none" strike="noStrike" kern="1200" spc="100" baseline="0">
                <a:solidFill>
                  <a:sysClr val="window" lastClr="FFFFFF">
                    <a:lumMod val="95000"/>
                  </a:sysClr>
                </a:solidFill>
                <a:effectLst>
                  <a:outerShdw blurRad="50800" dist="38100" dir="5400000" algn="t" rotWithShape="0">
                    <a:prstClr val="black">
                      <a:alpha val="40000"/>
                    </a:prstClr>
                  </a:outerShdw>
                </a:effectLst>
              </a:rPr>
              <a:t>Real Estate Value </a:t>
            </a:r>
            <a:endParaRPr lang="en-US" sz="1000" b="0"/>
          </a:p>
        </c:rich>
      </c:tx>
      <c:layout>
        <c:manualLayout>
          <c:xMode val="edge"/>
          <c:yMode val="edge"/>
          <c:x val="0.17068955578221928"/>
          <c:y val="3.2407407407407406E-2"/>
        </c:manualLayout>
      </c:layout>
      <c:overlay val="0"/>
      <c:spPr>
        <a:noFill/>
        <a:ln>
          <a:noFill/>
        </a:ln>
        <a:effectLst/>
      </c:spPr>
      <c:txPr>
        <a:bodyPr rot="0" spcFirstLastPara="1" vertOverflow="ellipsis" vert="horz" wrap="square" anchor="ctr" anchorCtr="1"/>
        <a:lstStyle/>
        <a:p>
          <a:pPr>
            <a:defRPr sz="10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2178371809305997"/>
          <c:y val="0.20412037037037037"/>
          <c:w val="0.72694141605226281"/>
          <c:h val="0.57310987168270633"/>
        </c:manualLayout>
      </c:layout>
      <c:barChart>
        <c:barDir val="col"/>
        <c:grouping val="stacked"/>
        <c:varyColors val="0"/>
        <c:ser>
          <c:idx val="1"/>
          <c:order val="0"/>
          <c:tx>
            <c:strRef>
              <c:f>Townhomes!$A$81</c:f>
              <c:strCache>
                <c:ptCount val="1"/>
                <c:pt idx="0">
                  <c:v>Brookwillow Village HOA Insurance Layers</c:v>
                </c:pt>
              </c:strCache>
            </c:strRef>
          </c:tx>
          <c:spPr>
            <a:gradFill rotWithShape="1">
              <a:gsLst>
                <a:gs pos="0">
                  <a:schemeClr val="accent2">
                    <a:shade val="76000"/>
                    <a:satMod val="103000"/>
                    <a:lumMod val="102000"/>
                    <a:tint val="94000"/>
                  </a:schemeClr>
                </a:gs>
                <a:gs pos="50000">
                  <a:schemeClr val="accent2">
                    <a:shade val="76000"/>
                    <a:satMod val="110000"/>
                    <a:lumMod val="100000"/>
                    <a:shade val="100000"/>
                  </a:schemeClr>
                </a:gs>
                <a:gs pos="100000">
                  <a:schemeClr val="accent2">
                    <a:shade val="76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(Townhomes!$D$82,Townhomes!$I$82)</c:f>
              <c:strCache>
                <c:ptCount val="2"/>
                <c:pt idx="0">
                  <c:v>Dwelling</c:v>
                </c:pt>
                <c:pt idx="1">
                  <c:v>R.E. Value</c:v>
                </c:pt>
              </c:strCache>
            </c:strRef>
          </c:cat>
          <c:val>
            <c:numRef>
              <c:f>(Townhomes!$D$87,Townhomes!$I$87)</c:f>
              <c:numCache>
                <c:formatCode>_("$"* #,##0_);_("$"* \(#,##0\);_("$"* "-"??_);_(@_)</c:formatCode>
                <c:ptCount val="2"/>
                <c:pt idx="0">
                  <c:v>68039321.029850751</c:v>
                </c:pt>
                <c:pt idx="1">
                  <c:v>41861705.522426754</c:v>
                </c:pt>
              </c:numCache>
            </c:numRef>
          </c:val>
          <c:extLst>
            <c:ext xmlns:c16="http://schemas.microsoft.com/office/drawing/2014/chart" uri="{C3380CC4-5D6E-409C-BE32-E72D297353CC}">
              <c16:uniqueId val="{00000002-565B-47E6-9EE7-5DDD78B638CA}"/>
            </c:ext>
          </c:extLst>
        </c:ser>
        <c:dLbls>
          <c:dLblPos val="ctr"/>
          <c:showLegendKey val="0"/>
          <c:showVal val="1"/>
          <c:showCatName val="0"/>
          <c:showSerName val="0"/>
          <c:showPercent val="0"/>
          <c:showBubbleSize val="0"/>
        </c:dLbls>
        <c:gapWidth val="150"/>
        <c:overlap val="100"/>
        <c:axId val="385703408"/>
        <c:axId val="385700528"/>
      </c:barChart>
      <c:catAx>
        <c:axId val="38570340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385700528"/>
        <c:crosses val="autoZero"/>
        <c:auto val="1"/>
        <c:lblAlgn val="ctr"/>
        <c:lblOffset val="100"/>
        <c:noMultiLvlLbl val="0"/>
      </c:catAx>
      <c:valAx>
        <c:axId val="385700528"/>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Dollars ($)</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385703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200"/>
              <a:t>Brookwillow Village Unitowners Insurance</a:t>
            </a:r>
          </a:p>
          <a:p>
            <a:pPr>
              <a:defRPr sz="1200"/>
            </a:pPr>
            <a:r>
              <a:rPr lang="en-US" sz="1000" b="0"/>
              <a:t>Annual Premium &amp; Personal Property Coverage</a:t>
            </a:r>
          </a:p>
        </c:rich>
      </c:tx>
      <c:layout>
        <c:manualLayout>
          <c:xMode val="edge"/>
          <c:yMode val="edge"/>
          <c:x val="0.12302238541019531"/>
          <c:y val="2.3148148148148147E-2"/>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6317823471555931"/>
          <c:y val="0.20412037037037037"/>
          <c:w val="0.76296769848324397"/>
          <c:h val="0.6379246864975211"/>
        </c:manualLayout>
      </c:layout>
      <c:scatterChart>
        <c:scatterStyle val="lineMarker"/>
        <c:varyColors val="0"/>
        <c:ser>
          <c:idx val="0"/>
          <c:order val="0"/>
          <c:tx>
            <c:strRef>
              <c:f>Townhomes!$A$1</c:f>
              <c:strCache>
                <c:ptCount val="1"/>
                <c:pt idx="0">
                  <c:v>Brookwillow Village Townhome Unitowners Insurace Policy Details</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9525" cap="rnd">
                <a:solidFill>
                  <a:schemeClr val="accent4"/>
                </a:solidFill>
                <a:round/>
              </a:ln>
              <a:effectLst>
                <a:outerShdw blurRad="57150" dist="19050" dir="5400000" algn="ctr" rotWithShape="0">
                  <a:srgbClr val="000000">
                    <a:alpha val="63000"/>
                  </a:srgbClr>
                </a:outerShdw>
              </a:effectLst>
            </c:spPr>
          </c:marker>
          <c:dPt>
            <c:idx val="0"/>
            <c:marker>
              <c:symbol val="circle"/>
              <c:size val="6"/>
              <c:spPr>
                <a:solidFill>
                  <a:srgbClr val="00B0F0"/>
                </a:solidFill>
                <a:ln w="9525" cap="rnd">
                  <a:solidFill>
                    <a:srgbClr val="00B0F0"/>
                  </a:solidFill>
                  <a:round/>
                </a:ln>
                <a:effectLst>
                  <a:outerShdw blurRad="57150" dist="19050" dir="5400000" algn="ctr" rotWithShape="0">
                    <a:srgbClr val="000000">
                      <a:alpha val="63000"/>
                    </a:srgbClr>
                  </a:outerShdw>
                </a:effectLst>
              </c:spPr>
            </c:marker>
            <c:bubble3D val="0"/>
            <c:extLst>
              <c:ext xmlns:c16="http://schemas.microsoft.com/office/drawing/2014/chart" uri="{C3380CC4-5D6E-409C-BE32-E72D297353CC}">
                <c16:uniqueId val="{00000000-7F6A-4A21-A4F1-9A932921231B}"/>
              </c:ext>
            </c:extLst>
          </c:dPt>
          <c:trendline>
            <c:spPr>
              <a:ln w="19050" cap="rnd">
                <a:solidFill>
                  <a:schemeClr val="accent4"/>
                </a:solidFill>
                <a:prstDash val="sysDash"/>
              </a:ln>
              <a:effectLst/>
            </c:spPr>
            <c:trendlineType val="linear"/>
            <c:dispRSqr val="0"/>
            <c:dispEq val="0"/>
          </c:trendline>
          <c:xVal>
            <c:numRef>
              <c:f>Townhomes!$I$3:$I$67</c:f>
              <c:numCache>
                <c:formatCode>_("$"* #,##0_);_("$"* \(#,##0\);_("$"* "-"??_);_(@_)</c:formatCode>
                <c:ptCount val="65"/>
                <c:pt idx="0">
                  <c:v>169000</c:v>
                </c:pt>
                <c:pt idx="1">
                  <c:v>237750</c:v>
                </c:pt>
                <c:pt idx="3">
                  <c:v>50000</c:v>
                </c:pt>
                <c:pt idx="4">
                  <c:v>10000</c:v>
                </c:pt>
                <c:pt idx="5">
                  <c:v>10000</c:v>
                </c:pt>
                <c:pt idx="6">
                  <c:v>10000</c:v>
                </c:pt>
                <c:pt idx="7">
                  <c:v>10000</c:v>
                </c:pt>
                <c:pt idx="8">
                  <c:v>10000</c:v>
                </c:pt>
                <c:pt idx="9">
                  <c:v>10000</c:v>
                </c:pt>
                <c:pt idx="10">
                  <c:v>10000</c:v>
                </c:pt>
                <c:pt idx="11">
                  <c:v>10000</c:v>
                </c:pt>
                <c:pt idx="12">
                  <c:v>10000</c:v>
                </c:pt>
                <c:pt idx="13">
                  <c:v>240000</c:v>
                </c:pt>
                <c:pt idx="14">
                  <c:v>15000</c:v>
                </c:pt>
                <c:pt idx="15">
                  <c:v>25000</c:v>
                </c:pt>
                <c:pt idx="16">
                  <c:v>2500</c:v>
                </c:pt>
                <c:pt idx="17">
                  <c:v>189900</c:v>
                </c:pt>
                <c:pt idx="18">
                  <c:v>12200</c:v>
                </c:pt>
                <c:pt idx="19">
                  <c:v>12185</c:v>
                </c:pt>
                <c:pt idx="20">
                  <c:v>27000</c:v>
                </c:pt>
                <c:pt idx="21">
                  <c:v>5000</c:v>
                </c:pt>
                <c:pt idx="22">
                  <c:v>181275</c:v>
                </c:pt>
                <c:pt idx="23">
                  <c:v>125000</c:v>
                </c:pt>
                <c:pt idx="24">
                  <c:v>50000</c:v>
                </c:pt>
                <c:pt idx="25">
                  <c:v>49400</c:v>
                </c:pt>
                <c:pt idx="27">
                  <c:v>10600</c:v>
                </c:pt>
                <c:pt idx="28">
                  <c:v>60900</c:v>
                </c:pt>
                <c:pt idx="29">
                  <c:v>50000</c:v>
                </c:pt>
                <c:pt idx="30">
                  <c:v>5000</c:v>
                </c:pt>
                <c:pt idx="31">
                  <c:v>27000</c:v>
                </c:pt>
                <c:pt idx="32">
                  <c:v>15000</c:v>
                </c:pt>
                <c:pt idx="33">
                  <c:v>82400</c:v>
                </c:pt>
                <c:pt idx="34">
                  <c:v>0</c:v>
                </c:pt>
                <c:pt idx="35">
                  <c:v>5000</c:v>
                </c:pt>
                <c:pt idx="36">
                  <c:v>11600</c:v>
                </c:pt>
                <c:pt idx="37">
                  <c:v>53000</c:v>
                </c:pt>
                <c:pt idx="38">
                  <c:v>146900</c:v>
                </c:pt>
                <c:pt idx="39">
                  <c:v>8900</c:v>
                </c:pt>
                <c:pt idx="40">
                  <c:v>15000</c:v>
                </c:pt>
                <c:pt idx="41">
                  <c:v>5000</c:v>
                </c:pt>
                <c:pt idx="42">
                  <c:v>175100</c:v>
                </c:pt>
                <c:pt idx="43">
                  <c:v>12460</c:v>
                </c:pt>
                <c:pt idx="44">
                  <c:v>4200</c:v>
                </c:pt>
                <c:pt idx="45">
                  <c:v>3300</c:v>
                </c:pt>
                <c:pt idx="46">
                  <c:v>3600</c:v>
                </c:pt>
                <c:pt idx="47">
                  <c:v>77100</c:v>
                </c:pt>
                <c:pt idx="48">
                  <c:v>6000</c:v>
                </c:pt>
                <c:pt idx="49">
                  <c:v>30000</c:v>
                </c:pt>
                <c:pt idx="50">
                  <c:v>6200</c:v>
                </c:pt>
                <c:pt idx="51">
                  <c:v>62800</c:v>
                </c:pt>
                <c:pt idx="52">
                  <c:v>14600</c:v>
                </c:pt>
                <c:pt idx="53">
                  <c:v>75000</c:v>
                </c:pt>
                <c:pt idx="54">
                  <c:v>4900</c:v>
                </c:pt>
                <c:pt idx="55">
                  <c:v>4900</c:v>
                </c:pt>
                <c:pt idx="57">
                  <c:v>15000</c:v>
                </c:pt>
                <c:pt idx="58">
                  <c:v>4000</c:v>
                </c:pt>
                <c:pt idx="59">
                  <c:v>83000</c:v>
                </c:pt>
                <c:pt idx="60">
                  <c:v>40000</c:v>
                </c:pt>
                <c:pt idx="61">
                  <c:v>57000</c:v>
                </c:pt>
                <c:pt idx="62">
                  <c:v>6400</c:v>
                </c:pt>
                <c:pt idx="63">
                  <c:v>100100</c:v>
                </c:pt>
                <c:pt idx="64">
                  <c:v>14300</c:v>
                </c:pt>
              </c:numCache>
            </c:numRef>
          </c:xVal>
          <c:yVal>
            <c:numRef>
              <c:f>Townhomes!$C$3:$C$67</c:f>
              <c:numCache>
                <c:formatCode>_("$"* #,##0_);_("$"* \(#,##0\);_("$"* "-"??_);_(@_)</c:formatCode>
                <c:ptCount val="65"/>
                <c:pt idx="0">
                  <c:v>943</c:v>
                </c:pt>
                <c:pt idx="1">
                  <c:v>1060.5899999999999</c:v>
                </c:pt>
                <c:pt idx="2">
                  <c:v>693</c:v>
                </c:pt>
                <c:pt idx="3">
                  <c:v>1015</c:v>
                </c:pt>
                <c:pt idx="4">
                  <c:v>203.48</c:v>
                </c:pt>
                <c:pt idx="5">
                  <c:v>203.48</c:v>
                </c:pt>
                <c:pt idx="6">
                  <c:v>203.48</c:v>
                </c:pt>
                <c:pt idx="7">
                  <c:v>203.48</c:v>
                </c:pt>
                <c:pt idx="8">
                  <c:v>203.48</c:v>
                </c:pt>
                <c:pt idx="9">
                  <c:v>203.48</c:v>
                </c:pt>
                <c:pt idx="10">
                  <c:v>203.48</c:v>
                </c:pt>
                <c:pt idx="11">
                  <c:v>203.48</c:v>
                </c:pt>
                <c:pt idx="12">
                  <c:v>203.48</c:v>
                </c:pt>
                <c:pt idx="13">
                  <c:v>600</c:v>
                </c:pt>
                <c:pt idx="14">
                  <c:v>698</c:v>
                </c:pt>
                <c:pt idx="15">
                  <c:v>635</c:v>
                </c:pt>
                <c:pt idx="16">
                  <c:v>758.19</c:v>
                </c:pt>
                <c:pt idx="17">
                  <c:v>841</c:v>
                </c:pt>
                <c:pt idx="18">
                  <c:v>530</c:v>
                </c:pt>
                <c:pt idx="19">
                  <c:v>609</c:v>
                </c:pt>
                <c:pt idx="20">
                  <c:v>540</c:v>
                </c:pt>
                <c:pt idx="21">
                  <c:v>708</c:v>
                </c:pt>
                <c:pt idx="22">
                  <c:v>913</c:v>
                </c:pt>
                <c:pt idx="23">
                  <c:v>869</c:v>
                </c:pt>
                <c:pt idx="24">
                  <c:v>804</c:v>
                </c:pt>
                <c:pt idx="25">
                  <c:v>959</c:v>
                </c:pt>
                <c:pt idx="26">
                  <c:v>605</c:v>
                </c:pt>
                <c:pt idx="27">
                  <c:v>500</c:v>
                </c:pt>
                <c:pt idx="28">
                  <c:v>639</c:v>
                </c:pt>
                <c:pt idx="29">
                  <c:v>378</c:v>
                </c:pt>
                <c:pt idx="30">
                  <c:v>541.66999999999996</c:v>
                </c:pt>
                <c:pt idx="31">
                  <c:v>1066</c:v>
                </c:pt>
                <c:pt idx="32">
                  <c:v>391</c:v>
                </c:pt>
                <c:pt idx="33">
                  <c:v>662</c:v>
                </c:pt>
                <c:pt idx="36">
                  <c:v>540</c:v>
                </c:pt>
                <c:pt idx="37">
                  <c:v>800</c:v>
                </c:pt>
                <c:pt idx="38">
                  <c:v>599</c:v>
                </c:pt>
                <c:pt idx="39">
                  <c:v>469</c:v>
                </c:pt>
                <c:pt idx="40">
                  <c:v>489</c:v>
                </c:pt>
                <c:pt idx="41">
                  <c:v>599</c:v>
                </c:pt>
                <c:pt idx="42">
                  <c:v>868</c:v>
                </c:pt>
                <c:pt idx="43">
                  <c:v>253</c:v>
                </c:pt>
                <c:pt idx="44">
                  <c:v>418</c:v>
                </c:pt>
                <c:pt idx="45">
                  <c:v>413</c:v>
                </c:pt>
                <c:pt idx="46">
                  <c:v>414</c:v>
                </c:pt>
                <c:pt idx="47">
                  <c:v>487</c:v>
                </c:pt>
                <c:pt idx="48">
                  <c:v>498.1</c:v>
                </c:pt>
                <c:pt idx="49">
                  <c:v>795</c:v>
                </c:pt>
                <c:pt idx="50">
                  <c:v>661</c:v>
                </c:pt>
                <c:pt idx="51">
                  <c:v>403</c:v>
                </c:pt>
                <c:pt idx="52">
                  <c:v>420</c:v>
                </c:pt>
                <c:pt idx="53">
                  <c:v>437</c:v>
                </c:pt>
                <c:pt idx="54">
                  <c:v>626</c:v>
                </c:pt>
                <c:pt idx="55">
                  <c:v>626</c:v>
                </c:pt>
                <c:pt idx="56">
                  <c:v>262</c:v>
                </c:pt>
                <c:pt idx="57">
                  <c:v>562</c:v>
                </c:pt>
                <c:pt idx="58">
                  <c:v>629.29999999999995</c:v>
                </c:pt>
                <c:pt idx="59">
                  <c:v>401</c:v>
                </c:pt>
                <c:pt idx="60">
                  <c:v>335</c:v>
                </c:pt>
                <c:pt idx="61">
                  <c:v>526</c:v>
                </c:pt>
                <c:pt idx="62">
                  <c:v>316</c:v>
                </c:pt>
                <c:pt idx="63">
                  <c:v>493</c:v>
                </c:pt>
                <c:pt idx="64">
                  <c:v>329</c:v>
                </c:pt>
              </c:numCache>
            </c:numRef>
          </c:yVal>
          <c:smooth val="0"/>
          <c:extLst>
            <c:ext xmlns:c16="http://schemas.microsoft.com/office/drawing/2014/chart" uri="{C3380CC4-5D6E-409C-BE32-E72D297353CC}">
              <c16:uniqueId val="{00000001-3FFA-4E42-A573-A9F710619E7F}"/>
            </c:ext>
          </c:extLst>
        </c:ser>
        <c:dLbls>
          <c:showLegendKey val="0"/>
          <c:showVal val="0"/>
          <c:showCatName val="0"/>
          <c:showSerName val="0"/>
          <c:showPercent val="0"/>
          <c:showBubbleSize val="0"/>
        </c:dLbls>
        <c:axId val="385703408"/>
        <c:axId val="385700528"/>
      </c:scatterChart>
      <c:valAx>
        <c:axId val="385703408"/>
        <c:scaling>
          <c:orientation val="minMax"/>
        </c:scaling>
        <c:delete val="0"/>
        <c:axPos val="b"/>
        <c:majorGridlines>
          <c:spPr>
            <a:ln w="9525" cap="flat" cmpd="sng" algn="ctr">
              <a:solidFill>
                <a:schemeClr val="lt1">
                  <a:lumMod val="95000"/>
                  <a:alpha val="10000"/>
                </a:schemeClr>
              </a:solidFill>
              <a:round/>
            </a:ln>
            <a:effectLst/>
          </c:spPr>
        </c:majorGridlines>
        <c:title>
          <c:tx>
            <c:rich>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Personal Property Coverage</a:t>
                </a:r>
              </a:p>
            </c:rich>
          </c:tx>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85700528"/>
        <c:crosses val="autoZero"/>
        <c:crossBetween val="midCat"/>
      </c:valAx>
      <c:valAx>
        <c:axId val="385700528"/>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Premium</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8570340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200"/>
              <a:t>Brookwillow Village Unitowners Insurance</a:t>
            </a:r>
          </a:p>
          <a:p>
            <a:pPr>
              <a:defRPr sz="1200"/>
            </a:pPr>
            <a:r>
              <a:rPr lang="en-US" sz="1000" b="0"/>
              <a:t>Annual Premium &amp; Liability</a:t>
            </a:r>
            <a:r>
              <a:rPr lang="en-US" sz="1000" b="0" baseline="0"/>
              <a:t> </a:t>
            </a:r>
            <a:r>
              <a:rPr lang="en-US" sz="1000" b="0"/>
              <a:t>Coverage</a:t>
            </a:r>
          </a:p>
        </c:rich>
      </c:tx>
      <c:overlay val="1"/>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6582501695297705"/>
          <c:y val="0.20412037037037037"/>
          <c:w val="0.74944786283914511"/>
          <c:h val="0.6379246864975211"/>
        </c:manualLayout>
      </c:layout>
      <c:scatterChart>
        <c:scatterStyle val="lineMarker"/>
        <c:varyColors val="0"/>
        <c:ser>
          <c:idx val="0"/>
          <c:order val="0"/>
          <c:tx>
            <c:strRef>
              <c:f>Townhomes!$A$1</c:f>
              <c:strCache>
                <c:ptCount val="1"/>
                <c:pt idx="0">
                  <c:v>Brookwillow Village Townhome Unitowners Insurace Policy Details</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9525" cap="rnd">
                <a:solidFill>
                  <a:schemeClr val="accent6"/>
                </a:solidFill>
                <a:round/>
              </a:ln>
              <a:effectLst>
                <a:outerShdw blurRad="57150" dist="19050" dir="5400000" algn="ctr" rotWithShape="0">
                  <a:srgbClr val="000000">
                    <a:alpha val="63000"/>
                  </a:srgbClr>
                </a:outerShdw>
              </a:effectLst>
            </c:spPr>
          </c:marker>
          <c:dPt>
            <c:idx val="29"/>
            <c:marker>
              <c:symbol val="circle"/>
              <c:size val="6"/>
              <c:spPr>
                <a:solidFill>
                  <a:schemeClr val="accent6"/>
                </a:solidFill>
                <a:ln w="9525" cap="rnd">
                  <a:solidFill>
                    <a:schemeClr val="accent6"/>
                  </a:solidFill>
                  <a:round/>
                </a:ln>
                <a:effectLst>
                  <a:outerShdw blurRad="57150" dist="19050" dir="5400000" algn="ctr" rotWithShape="0">
                    <a:srgbClr val="000000">
                      <a:alpha val="63000"/>
                    </a:srgbClr>
                  </a:outerShdw>
                </a:effectLst>
              </c:spPr>
            </c:marker>
            <c:bubble3D val="0"/>
            <c:extLst>
              <c:ext xmlns:c16="http://schemas.microsoft.com/office/drawing/2014/chart" uri="{C3380CC4-5D6E-409C-BE32-E72D297353CC}">
                <c16:uniqueId val="{00000000-68F7-42C2-9327-EDA018B1B327}"/>
              </c:ext>
            </c:extLst>
          </c:dPt>
          <c:trendline>
            <c:spPr>
              <a:ln w="19050" cap="rnd">
                <a:solidFill>
                  <a:schemeClr val="accent6"/>
                </a:solidFill>
                <a:prstDash val="sysDash"/>
              </a:ln>
              <a:effectLst/>
            </c:spPr>
            <c:trendlineType val="linear"/>
            <c:dispRSqr val="0"/>
            <c:dispEq val="0"/>
          </c:trendline>
          <c:xVal>
            <c:numRef>
              <c:f>Townhomes!$L$3:$L$67</c:f>
              <c:numCache>
                <c:formatCode>_("$"* #,##0_);_("$"* \(#,##0\);_("$"* "-"??_);_(@_)</c:formatCode>
                <c:ptCount val="65"/>
                <c:pt idx="0">
                  <c:v>300000</c:v>
                </c:pt>
                <c:pt idx="1">
                  <c:v>300000</c:v>
                </c:pt>
                <c:pt idx="3">
                  <c:v>500000</c:v>
                </c:pt>
                <c:pt idx="4">
                  <c:v>1000000</c:v>
                </c:pt>
                <c:pt idx="5">
                  <c:v>1000000</c:v>
                </c:pt>
                <c:pt idx="6">
                  <c:v>1000000</c:v>
                </c:pt>
                <c:pt idx="7">
                  <c:v>1000000</c:v>
                </c:pt>
                <c:pt idx="8">
                  <c:v>1000000</c:v>
                </c:pt>
                <c:pt idx="9">
                  <c:v>1000000</c:v>
                </c:pt>
                <c:pt idx="10">
                  <c:v>1000000</c:v>
                </c:pt>
                <c:pt idx="11">
                  <c:v>1000000</c:v>
                </c:pt>
                <c:pt idx="12">
                  <c:v>1000000</c:v>
                </c:pt>
                <c:pt idx="13">
                  <c:v>1000000</c:v>
                </c:pt>
                <c:pt idx="14">
                  <c:v>300000</c:v>
                </c:pt>
                <c:pt idx="15">
                  <c:v>500000</c:v>
                </c:pt>
                <c:pt idx="16">
                  <c:v>1000000</c:v>
                </c:pt>
                <c:pt idx="17">
                  <c:v>300000</c:v>
                </c:pt>
                <c:pt idx="18">
                  <c:v>300000</c:v>
                </c:pt>
                <c:pt idx="19">
                  <c:v>300000</c:v>
                </c:pt>
                <c:pt idx="20">
                  <c:v>300000</c:v>
                </c:pt>
                <c:pt idx="21">
                  <c:v>1000000</c:v>
                </c:pt>
                <c:pt idx="22">
                  <c:v>300000</c:v>
                </c:pt>
                <c:pt idx="23">
                  <c:v>300000</c:v>
                </c:pt>
                <c:pt idx="24">
                  <c:v>100000</c:v>
                </c:pt>
                <c:pt idx="25">
                  <c:v>500000</c:v>
                </c:pt>
                <c:pt idx="27">
                  <c:v>300000</c:v>
                </c:pt>
                <c:pt idx="28">
                  <c:v>300000</c:v>
                </c:pt>
                <c:pt idx="29">
                  <c:v>300000</c:v>
                </c:pt>
                <c:pt idx="30">
                  <c:v>500000</c:v>
                </c:pt>
                <c:pt idx="31">
                  <c:v>300000</c:v>
                </c:pt>
                <c:pt idx="32">
                  <c:v>500000</c:v>
                </c:pt>
                <c:pt idx="33">
                  <c:v>300000</c:v>
                </c:pt>
                <c:pt idx="34">
                  <c:v>2000000</c:v>
                </c:pt>
                <c:pt idx="35">
                  <c:v>300000</c:v>
                </c:pt>
                <c:pt idx="36">
                  <c:v>300000</c:v>
                </c:pt>
                <c:pt idx="37">
                  <c:v>300000</c:v>
                </c:pt>
                <c:pt idx="38">
                  <c:v>300000</c:v>
                </c:pt>
                <c:pt idx="39">
                  <c:v>500000</c:v>
                </c:pt>
                <c:pt idx="40">
                  <c:v>1000000</c:v>
                </c:pt>
                <c:pt idx="41">
                  <c:v>1000000</c:v>
                </c:pt>
                <c:pt idx="42">
                  <c:v>300000</c:v>
                </c:pt>
                <c:pt idx="43">
                  <c:v>300000</c:v>
                </c:pt>
                <c:pt idx="44">
                  <c:v>1000000</c:v>
                </c:pt>
                <c:pt idx="45">
                  <c:v>1000000</c:v>
                </c:pt>
                <c:pt idx="46">
                  <c:v>1000000</c:v>
                </c:pt>
                <c:pt idx="47">
                  <c:v>300000</c:v>
                </c:pt>
                <c:pt idx="48">
                  <c:v>1000000</c:v>
                </c:pt>
                <c:pt idx="49">
                  <c:v>300000</c:v>
                </c:pt>
                <c:pt idx="50">
                  <c:v>300000</c:v>
                </c:pt>
                <c:pt idx="51">
                  <c:v>300000</c:v>
                </c:pt>
                <c:pt idx="52">
                  <c:v>300000</c:v>
                </c:pt>
                <c:pt idx="53">
                  <c:v>300000</c:v>
                </c:pt>
                <c:pt idx="54">
                  <c:v>300000</c:v>
                </c:pt>
                <c:pt idx="55">
                  <c:v>300000</c:v>
                </c:pt>
                <c:pt idx="57">
                  <c:v>500000</c:v>
                </c:pt>
                <c:pt idx="58">
                  <c:v>500000</c:v>
                </c:pt>
                <c:pt idx="59">
                  <c:v>300000</c:v>
                </c:pt>
                <c:pt idx="60">
                  <c:v>300000</c:v>
                </c:pt>
                <c:pt idx="61">
                  <c:v>100000</c:v>
                </c:pt>
                <c:pt idx="62">
                  <c:v>300000</c:v>
                </c:pt>
                <c:pt idx="63">
                  <c:v>300000</c:v>
                </c:pt>
                <c:pt idx="64">
                  <c:v>300000</c:v>
                </c:pt>
              </c:numCache>
            </c:numRef>
          </c:xVal>
          <c:yVal>
            <c:numRef>
              <c:f>Townhomes!$C$3:$C$67</c:f>
              <c:numCache>
                <c:formatCode>_("$"* #,##0_);_("$"* \(#,##0\);_("$"* "-"??_);_(@_)</c:formatCode>
                <c:ptCount val="65"/>
                <c:pt idx="0">
                  <c:v>943</c:v>
                </c:pt>
                <c:pt idx="1">
                  <c:v>1060.5899999999999</c:v>
                </c:pt>
                <c:pt idx="2">
                  <c:v>693</c:v>
                </c:pt>
                <c:pt idx="3">
                  <c:v>1015</c:v>
                </c:pt>
                <c:pt idx="4">
                  <c:v>203.48</c:v>
                </c:pt>
                <c:pt idx="5">
                  <c:v>203.48</c:v>
                </c:pt>
                <c:pt idx="6">
                  <c:v>203.48</c:v>
                </c:pt>
                <c:pt idx="7">
                  <c:v>203.48</c:v>
                </c:pt>
                <c:pt idx="8">
                  <c:v>203.48</c:v>
                </c:pt>
                <c:pt idx="9">
                  <c:v>203.48</c:v>
                </c:pt>
                <c:pt idx="10">
                  <c:v>203.48</c:v>
                </c:pt>
                <c:pt idx="11">
                  <c:v>203.48</c:v>
                </c:pt>
                <c:pt idx="12">
                  <c:v>203.48</c:v>
                </c:pt>
                <c:pt idx="13">
                  <c:v>600</c:v>
                </c:pt>
                <c:pt idx="14">
                  <c:v>698</c:v>
                </c:pt>
                <c:pt idx="15">
                  <c:v>635</c:v>
                </c:pt>
                <c:pt idx="16">
                  <c:v>758.19</c:v>
                </c:pt>
                <c:pt idx="17">
                  <c:v>841</c:v>
                </c:pt>
                <c:pt idx="18">
                  <c:v>530</c:v>
                </c:pt>
                <c:pt idx="19">
                  <c:v>609</c:v>
                </c:pt>
                <c:pt idx="20">
                  <c:v>540</c:v>
                </c:pt>
                <c:pt idx="21">
                  <c:v>708</c:v>
                </c:pt>
                <c:pt idx="22">
                  <c:v>913</c:v>
                </c:pt>
                <c:pt idx="23">
                  <c:v>869</c:v>
                </c:pt>
                <c:pt idx="24">
                  <c:v>804</c:v>
                </c:pt>
                <c:pt idx="25">
                  <c:v>959</c:v>
                </c:pt>
                <c:pt idx="26">
                  <c:v>605</c:v>
                </c:pt>
                <c:pt idx="27">
                  <c:v>500</c:v>
                </c:pt>
                <c:pt idx="28">
                  <c:v>639</c:v>
                </c:pt>
                <c:pt idx="29">
                  <c:v>378</c:v>
                </c:pt>
                <c:pt idx="30">
                  <c:v>541.66999999999996</c:v>
                </c:pt>
                <c:pt idx="31">
                  <c:v>1066</c:v>
                </c:pt>
                <c:pt idx="32">
                  <c:v>391</c:v>
                </c:pt>
                <c:pt idx="33">
                  <c:v>662</c:v>
                </c:pt>
                <c:pt idx="36">
                  <c:v>540</c:v>
                </c:pt>
                <c:pt idx="37">
                  <c:v>800</c:v>
                </c:pt>
                <c:pt idx="38">
                  <c:v>599</c:v>
                </c:pt>
                <c:pt idx="39">
                  <c:v>469</c:v>
                </c:pt>
                <c:pt idx="40">
                  <c:v>489</c:v>
                </c:pt>
                <c:pt idx="41">
                  <c:v>599</c:v>
                </c:pt>
                <c:pt idx="42">
                  <c:v>868</c:v>
                </c:pt>
                <c:pt idx="43">
                  <c:v>253</c:v>
                </c:pt>
                <c:pt idx="44">
                  <c:v>418</c:v>
                </c:pt>
                <c:pt idx="45">
                  <c:v>413</c:v>
                </c:pt>
                <c:pt idx="46">
                  <c:v>414</c:v>
                </c:pt>
                <c:pt idx="47">
                  <c:v>487</c:v>
                </c:pt>
                <c:pt idx="48">
                  <c:v>498.1</c:v>
                </c:pt>
                <c:pt idx="49">
                  <c:v>795</c:v>
                </c:pt>
                <c:pt idx="50">
                  <c:v>661</c:v>
                </c:pt>
                <c:pt idx="51">
                  <c:v>403</c:v>
                </c:pt>
                <c:pt idx="52">
                  <c:v>420</c:v>
                </c:pt>
                <c:pt idx="53">
                  <c:v>437</c:v>
                </c:pt>
                <c:pt idx="54">
                  <c:v>626</c:v>
                </c:pt>
                <c:pt idx="55">
                  <c:v>626</c:v>
                </c:pt>
                <c:pt idx="56">
                  <c:v>262</c:v>
                </c:pt>
                <c:pt idx="57">
                  <c:v>562</c:v>
                </c:pt>
                <c:pt idx="58">
                  <c:v>629.29999999999995</c:v>
                </c:pt>
                <c:pt idx="59">
                  <c:v>401</c:v>
                </c:pt>
                <c:pt idx="60">
                  <c:v>335</c:v>
                </c:pt>
                <c:pt idx="61">
                  <c:v>526</c:v>
                </c:pt>
                <c:pt idx="62">
                  <c:v>316</c:v>
                </c:pt>
                <c:pt idx="63">
                  <c:v>493</c:v>
                </c:pt>
                <c:pt idx="64">
                  <c:v>329</c:v>
                </c:pt>
              </c:numCache>
            </c:numRef>
          </c:yVal>
          <c:smooth val="0"/>
          <c:extLst>
            <c:ext xmlns:c16="http://schemas.microsoft.com/office/drawing/2014/chart" uri="{C3380CC4-5D6E-409C-BE32-E72D297353CC}">
              <c16:uniqueId val="{00000001-8607-49AF-91E8-2372C628E361}"/>
            </c:ext>
          </c:extLst>
        </c:ser>
        <c:dLbls>
          <c:showLegendKey val="0"/>
          <c:showVal val="0"/>
          <c:showCatName val="0"/>
          <c:showSerName val="0"/>
          <c:showPercent val="0"/>
          <c:showBubbleSize val="0"/>
        </c:dLbls>
        <c:axId val="385703408"/>
        <c:axId val="385700528"/>
      </c:scatterChart>
      <c:valAx>
        <c:axId val="385703408"/>
        <c:scaling>
          <c:orientation val="minMax"/>
          <c:max val="2000000"/>
        </c:scaling>
        <c:delete val="0"/>
        <c:axPos val="b"/>
        <c:majorGridlines>
          <c:spPr>
            <a:ln w="9525" cap="flat" cmpd="sng" algn="ctr">
              <a:solidFill>
                <a:schemeClr val="lt1">
                  <a:lumMod val="95000"/>
                  <a:alpha val="10000"/>
                </a:schemeClr>
              </a:solidFill>
              <a:round/>
            </a:ln>
            <a:effectLst/>
          </c:spPr>
        </c:majorGridlines>
        <c:title>
          <c:tx>
            <c:rich>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Liability Coverage</a:t>
                </a:r>
              </a:p>
            </c:rich>
          </c:tx>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85700528"/>
        <c:crosses val="autoZero"/>
        <c:crossBetween val="midCat"/>
      </c:valAx>
      <c:valAx>
        <c:axId val="385700528"/>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Premium</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8570340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200"/>
              <a:t>Brookwillow Village Unitowners Insurance</a:t>
            </a:r>
          </a:p>
          <a:p>
            <a:pPr>
              <a:defRPr sz="1200"/>
            </a:pPr>
            <a:r>
              <a:rPr lang="en-US" sz="1000" b="0"/>
              <a:t>Annual Premium &amp; Average</a:t>
            </a:r>
          </a:p>
        </c:rich>
      </c:tx>
      <c:layout>
        <c:manualLayout>
          <c:xMode val="edge"/>
          <c:yMode val="edge"/>
          <c:x val="0.11690201656213861"/>
          <c:y val="3.2407407407407406E-2"/>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2420168680170021"/>
          <c:y val="0.20412037037037037"/>
          <c:w val="0.8016463316357082"/>
          <c:h val="0.6379246864975211"/>
        </c:manualLayout>
      </c:layout>
      <c:scatterChart>
        <c:scatterStyle val="lineMarker"/>
        <c:varyColors val="0"/>
        <c:ser>
          <c:idx val="0"/>
          <c:order val="0"/>
          <c:tx>
            <c:strRef>
              <c:f>Townhomes!$A$1</c:f>
              <c:strCache>
                <c:ptCount val="1"/>
                <c:pt idx="0">
                  <c:v>Brookwillow Village Townhome Unitowners Insurace Policy Details</c:v>
                </c:pt>
              </c:strCache>
            </c:strRef>
          </c:tx>
          <c:spPr>
            <a:ln w="25400" cap="rnd">
              <a:noFill/>
              <a:round/>
            </a:ln>
            <a:effectLst>
              <a:outerShdw blurRad="57150" dist="19050" dir="5400000" algn="ctr" rotWithShape="0">
                <a:srgbClr val="000000">
                  <a:alpha val="63000"/>
                </a:srgbClr>
              </a:outerShdw>
            </a:effectLst>
          </c:spPr>
          <c:marker>
            <c:symbol val="circle"/>
            <c:size val="6"/>
            <c:spPr>
              <a:solidFill>
                <a:srgbClr val="00B0F0"/>
              </a:solidFill>
              <a:ln w="9525" cap="rnd">
                <a:noFill/>
                <a:round/>
              </a:ln>
              <a:effectLst>
                <a:outerShdw blurRad="57150" dist="19050" dir="5400000" algn="ctr" rotWithShape="0">
                  <a:srgbClr val="000000">
                    <a:alpha val="63000"/>
                  </a:srgbClr>
                </a:outerShdw>
              </a:effectLst>
            </c:spPr>
          </c:marker>
          <c:dPt>
            <c:idx val="29"/>
            <c:marker>
              <c:symbol val="circle"/>
              <c:size val="6"/>
              <c:spPr>
                <a:solidFill>
                  <a:srgbClr val="00B0F0"/>
                </a:solidFill>
                <a:ln w="9525" cap="rnd">
                  <a:noFill/>
                  <a:round/>
                </a:ln>
                <a:effectLst>
                  <a:outerShdw blurRad="57150" dist="19050" dir="5400000" algn="ctr" rotWithShape="0">
                    <a:srgbClr val="000000">
                      <a:alpha val="63000"/>
                    </a:srgbClr>
                  </a:outerShdw>
                </a:effectLst>
              </c:spPr>
            </c:marker>
            <c:bubble3D val="0"/>
            <c:extLst>
              <c:ext xmlns:c16="http://schemas.microsoft.com/office/drawing/2014/chart" uri="{C3380CC4-5D6E-409C-BE32-E72D297353CC}">
                <c16:uniqueId val="{00000000-7FFD-4FFE-B384-2EDF58145B0E}"/>
              </c:ext>
            </c:extLst>
          </c:dPt>
          <c:xVal>
            <c:numRef>
              <c:f>Townhomes!$D$3:$D$67</c:f>
              <c:numCache>
                <c:formatCode>_("$"* #,##0_);_("$"* \(#,##0\);_("$"* "-"??_);_(@_)</c:formatCode>
                <c:ptCount val="65"/>
                <c:pt idx="0">
                  <c:v>395.88796875000003</c:v>
                </c:pt>
                <c:pt idx="1">
                  <c:v>513.47796874999995</c:v>
                </c:pt>
                <c:pt idx="2">
                  <c:v>145.88796875000003</c:v>
                </c:pt>
                <c:pt idx="3">
                  <c:v>467.88796875000003</c:v>
                </c:pt>
                <c:pt idx="4">
                  <c:v>-343.63203124999995</c:v>
                </c:pt>
                <c:pt idx="5">
                  <c:v>-343.63203124999995</c:v>
                </c:pt>
                <c:pt idx="6">
                  <c:v>-343.63203124999995</c:v>
                </c:pt>
                <c:pt idx="7">
                  <c:v>-343.63203124999995</c:v>
                </c:pt>
                <c:pt idx="8">
                  <c:v>-343.63203124999995</c:v>
                </c:pt>
                <c:pt idx="9">
                  <c:v>-343.63203124999995</c:v>
                </c:pt>
                <c:pt idx="10">
                  <c:v>-343.63203124999995</c:v>
                </c:pt>
                <c:pt idx="11">
                  <c:v>-343.63203124999995</c:v>
                </c:pt>
                <c:pt idx="12">
                  <c:v>-343.63203124999995</c:v>
                </c:pt>
                <c:pt idx="13">
                  <c:v>52.887968750000027</c:v>
                </c:pt>
                <c:pt idx="14">
                  <c:v>150.88796875000003</c:v>
                </c:pt>
                <c:pt idx="15">
                  <c:v>87.887968750000027</c:v>
                </c:pt>
                <c:pt idx="16">
                  <c:v>211.07796875000008</c:v>
                </c:pt>
                <c:pt idx="17">
                  <c:v>293.88796875000003</c:v>
                </c:pt>
                <c:pt idx="18">
                  <c:v>-17.112031249999973</c:v>
                </c:pt>
                <c:pt idx="19">
                  <c:v>61.887968750000027</c:v>
                </c:pt>
                <c:pt idx="20">
                  <c:v>-7.1120312499999727</c:v>
                </c:pt>
                <c:pt idx="21">
                  <c:v>160.88796875000003</c:v>
                </c:pt>
                <c:pt idx="22">
                  <c:v>365.88796875000003</c:v>
                </c:pt>
                <c:pt idx="23">
                  <c:v>321.88796875000003</c:v>
                </c:pt>
                <c:pt idx="24">
                  <c:v>256.88796875000003</c:v>
                </c:pt>
                <c:pt idx="25">
                  <c:v>411.88796875000003</c:v>
                </c:pt>
                <c:pt idx="26">
                  <c:v>57.887968750000027</c:v>
                </c:pt>
                <c:pt idx="27">
                  <c:v>-47.112031249999973</c:v>
                </c:pt>
                <c:pt idx="28">
                  <c:v>91.887968750000027</c:v>
                </c:pt>
                <c:pt idx="29">
                  <c:v>-169.11203124999997</c:v>
                </c:pt>
                <c:pt idx="30">
                  <c:v>-5.4420312500000136</c:v>
                </c:pt>
                <c:pt idx="31">
                  <c:v>518.88796875000003</c:v>
                </c:pt>
                <c:pt idx="32">
                  <c:v>-156.11203124999997</c:v>
                </c:pt>
                <c:pt idx="33">
                  <c:v>114.88796875000003</c:v>
                </c:pt>
                <c:pt idx="34">
                  <c:v>-547.11203124999997</c:v>
                </c:pt>
                <c:pt idx="35">
                  <c:v>-547.11203124999997</c:v>
                </c:pt>
                <c:pt idx="36">
                  <c:v>-7.1120312499999727</c:v>
                </c:pt>
                <c:pt idx="37">
                  <c:v>252.88796875000003</c:v>
                </c:pt>
                <c:pt idx="38">
                  <c:v>51.887968750000027</c:v>
                </c:pt>
                <c:pt idx="39">
                  <c:v>-78.112031249999973</c:v>
                </c:pt>
                <c:pt idx="40">
                  <c:v>-58.112031249999973</c:v>
                </c:pt>
                <c:pt idx="41">
                  <c:v>51.887968750000027</c:v>
                </c:pt>
                <c:pt idx="42">
                  <c:v>320.88796875000003</c:v>
                </c:pt>
                <c:pt idx="43">
                  <c:v>-294.11203124999997</c:v>
                </c:pt>
                <c:pt idx="44">
                  <c:v>-129.11203124999997</c:v>
                </c:pt>
                <c:pt idx="45">
                  <c:v>-134.11203124999997</c:v>
                </c:pt>
                <c:pt idx="46">
                  <c:v>-133.11203124999997</c:v>
                </c:pt>
                <c:pt idx="47">
                  <c:v>-60.112031249999973</c:v>
                </c:pt>
                <c:pt idx="48">
                  <c:v>-49.01203124999995</c:v>
                </c:pt>
                <c:pt idx="49">
                  <c:v>247.88796875000003</c:v>
                </c:pt>
                <c:pt idx="50">
                  <c:v>113.88796875000003</c:v>
                </c:pt>
                <c:pt idx="51">
                  <c:v>-144.11203124999997</c:v>
                </c:pt>
                <c:pt idx="52">
                  <c:v>-127.11203124999997</c:v>
                </c:pt>
                <c:pt idx="53">
                  <c:v>-110.11203124999997</c:v>
                </c:pt>
                <c:pt idx="54">
                  <c:v>78.887968750000027</c:v>
                </c:pt>
                <c:pt idx="55">
                  <c:v>78.887968750000027</c:v>
                </c:pt>
                <c:pt idx="56">
                  <c:v>-285.11203124999997</c:v>
                </c:pt>
                <c:pt idx="57">
                  <c:v>14.887968750000027</c:v>
                </c:pt>
                <c:pt idx="58">
                  <c:v>82.187968749999982</c:v>
                </c:pt>
                <c:pt idx="59">
                  <c:v>-146.11203124999997</c:v>
                </c:pt>
                <c:pt idx="60">
                  <c:v>-212.11203124999997</c:v>
                </c:pt>
                <c:pt idx="61">
                  <c:v>-21.112031249999973</c:v>
                </c:pt>
                <c:pt idx="62">
                  <c:v>-231.11203124999997</c:v>
                </c:pt>
                <c:pt idx="63">
                  <c:v>-54.112031249999973</c:v>
                </c:pt>
                <c:pt idx="64">
                  <c:v>-218.11203124999997</c:v>
                </c:pt>
              </c:numCache>
            </c:numRef>
          </c:xVal>
          <c:yVal>
            <c:numRef>
              <c:f>Townhomes!$C$3:$C$67</c:f>
              <c:numCache>
                <c:formatCode>_("$"* #,##0_);_("$"* \(#,##0\);_("$"* "-"??_);_(@_)</c:formatCode>
                <c:ptCount val="65"/>
                <c:pt idx="0">
                  <c:v>943</c:v>
                </c:pt>
                <c:pt idx="1">
                  <c:v>1060.5899999999999</c:v>
                </c:pt>
                <c:pt idx="2">
                  <c:v>693</c:v>
                </c:pt>
                <c:pt idx="3">
                  <c:v>1015</c:v>
                </c:pt>
                <c:pt idx="4">
                  <c:v>203.48</c:v>
                </c:pt>
                <c:pt idx="5">
                  <c:v>203.48</c:v>
                </c:pt>
                <c:pt idx="6">
                  <c:v>203.48</c:v>
                </c:pt>
                <c:pt idx="7">
                  <c:v>203.48</c:v>
                </c:pt>
                <c:pt idx="8">
                  <c:v>203.48</c:v>
                </c:pt>
                <c:pt idx="9">
                  <c:v>203.48</c:v>
                </c:pt>
                <c:pt idx="10">
                  <c:v>203.48</c:v>
                </c:pt>
                <c:pt idx="11">
                  <c:v>203.48</c:v>
                </c:pt>
                <c:pt idx="12">
                  <c:v>203.48</c:v>
                </c:pt>
                <c:pt idx="13">
                  <c:v>600</c:v>
                </c:pt>
                <c:pt idx="14">
                  <c:v>698</c:v>
                </c:pt>
                <c:pt idx="15">
                  <c:v>635</c:v>
                </c:pt>
                <c:pt idx="16">
                  <c:v>758.19</c:v>
                </c:pt>
                <c:pt idx="17">
                  <c:v>841</c:v>
                </c:pt>
                <c:pt idx="18">
                  <c:v>530</c:v>
                </c:pt>
                <c:pt idx="19">
                  <c:v>609</c:v>
                </c:pt>
                <c:pt idx="20">
                  <c:v>540</c:v>
                </c:pt>
                <c:pt idx="21">
                  <c:v>708</c:v>
                </c:pt>
                <c:pt idx="22">
                  <c:v>913</c:v>
                </c:pt>
                <c:pt idx="23">
                  <c:v>869</c:v>
                </c:pt>
                <c:pt idx="24">
                  <c:v>804</c:v>
                </c:pt>
                <c:pt idx="25">
                  <c:v>959</c:v>
                </c:pt>
                <c:pt idx="26">
                  <c:v>605</c:v>
                </c:pt>
                <c:pt idx="27">
                  <c:v>500</c:v>
                </c:pt>
                <c:pt idx="28">
                  <c:v>639</c:v>
                </c:pt>
                <c:pt idx="29">
                  <c:v>378</c:v>
                </c:pt>
                <c:pt idx="30">
                  <c:v>541.66999999999996</c:v>
                </c:pt>
                <c:pt idx="31">
                  <c:v>1066</c:v>
                </c:pt>
                <c:pt idx="32">
                  <c:v>391</c:v>
                </c:pt>
                <c:pt idx="33">
                  <c:v>662</c:v>
                </c:pt>
                <c:pt idx="36">
                  <c:v>540</c:v>
                </c:pt>
                <c:pt idx="37">
                  <c:v>800</c:v>
                </c:pt>
                <c:pt idx="38">
                  <c:v>599</c:v>
                </c:pt>
                <c:pt idx="39">
                  <c:v>469</c:v>
                </c:pt>
                <c:pt idx="40">
                  <c:v>489</c:v>
                </c:pt>
                <c:pt idx="41">
                  <c:v>599</c:v>
                </c:pt>
                <c:pt idx="42">
                  <c:v>868</c:v>
                </c:pt>
                <c:pt idx="43">
                  <c:v>253</c:v>
                </c:pt>
                <c:pt idx="44">
                  <c:v>418</c:v>
                </c:pt>
                <c:pt idx="45">
                  <c:v>413</c:v>
                </c:pt>
                <c:pt idx="46">
                  <c:v>414</c:v>
                </c:pt>
                <c:pt idx="47">
                  <c:v>487</c:v>
                </c:pt>
                <c:pt idx="48">
                  <c:v>498.1</c:v>
                </c:pt>
                <c:pt idx="49">
                  <c:v>795</c:v>
                </c:pt>
                <c:pt idx="50">
                  <c:v>661</c:v>
                </c:pt>
                <c:pt idx="51">
                  <c:v>403</c:v>
                </c:pt>
                <c:pt idx="52">
                  <c:v>420</c:v>
                </c:pt>
                <c:pt idx="53">
                  <c:v>437</c:v>
                </c:pt>
                <c:pt idx="54">
                  <c:v>626</c:v>
                </c:pt>
                <c:pt idx="55">
                  <c:v>626</c:v>
                </c:pt>
                <c:pt idx="56">
                  <c:v>262</c:v>
                </c:pt>
                <c:pt idx="57">
                  <c:v>562</c:v>
                </c:pt>
                <c:pt idx="58">
                  <c:v>629.29999999999995</c:v>
                </c:pt>
                <c:pt idx="59">
                  <c:v>401</c:v>
                </c:pt>
                <c:pt idx="60">
                  <c:v>335</c:v>
                </c:pt>
                <c:pt idx="61">
                  <c:v>526</c:v>
                </c:pt>
                <c:pt idx="62">
                  <c:v>316</c:v>
                </c:pt>
                <c:pt idx="63">
                  <c:v>493</c:v>
                </c:pt>
                <c:pt idx="64">
                  <c:v>329</c:v>
                </c:pt>
              </c:numCache>
            </c:numRef>
          </c:yVal>
          <c:smooth val="0"/>
          <c:extLst>
            <c:ext xmlns:c16="http://schemas.microsoft.com/office/drawing/2014/chart" uri="{C3380CC4-5D6E-409C-BE32-E72D297353CC}">
              <c16:uniqueId val="{00000002-F1F4-4093-B954-3D8FCD24D3A0}"/>
            </c:ext>
          </c:extLst>
        </c:ser>
        <c:dLbls>
          <c:showLegendKey val="0"/>
          <c:showVal val="0"/>
          <c:showCatName val="0"/>
          <c:showSerName val="0"/>
          <c:showPercent val="0"/>
          <c:showBubbleSize val="0"/>
        </c:dLbls>
        <c:axId val="385703408"/>
        <c:axId val="385700528"/>
      </c:scatterChart>
      <c:valAx>
        <c:axId val="385703408"/>
        <c:scaling>
          <c:orientation val="minMax"/>
          <c:max val="500"/>
          <c:min val="-400"/>
        </c:scaling>
        <c:delete val="0"/>
        <c:axPos val="b"/>
        <c:majorGridlines>
          <c:spPr>
            <a:ln w="9525" cap="flat" cmpd="sng" algn="ctr">
              <a:solidFill>
                <a:schemeClr val="lt1">
                  <a:lumMod val="95000"/>
                  <a:alpha val="10000"/>
                </a:schemeClr>
              </a:solidFill>
              <a:round/>
            </a:ln>
            <a:effectLst/>
          </c:spPr>
        </c:majorGridlines>
        <c:title>
          <c:tx>
            <c:rich>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Premium Average</a:t>
                </a:r>
              </a:p>
            </c:rich>
          </c:tx>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85700528"/>
        <c:crosses val="autoZero"/>
        <c:crossBetween val="midCat"/>
        <c:majorUnit val="100"/>
        <c:minorUnit val="10"/>
      </c:valAx>
      <c:valAx>
        <c:axId val="385700528"/>
        <c:scaling>
          <c:orientation val="minMax"/>
          <c:min val="0"/>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Premium</a:t>
                </a:r>
              </a:p>
            </c:rich>
          </c:tx>
          <c:layout>
            <c:manualLayout>
              <c:xMode val="edge"/>
              <c:yMode val="edge"/>
              <c:x val="2.8624100158703814E-2"/>
              <c:y val="0.42149715660542431"/>
            </c:manualLayout>
          </c:layout>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85703408"/>
        <c:crosses val="autoZero"/>
        <c:crossBetween val="midCat"/>
        <c:minorUnit val="2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200"/>
              <a:t>Brookwillow Village Townhome Unitowners Insurance 2024</a:t>
            </a:r>
          </a:p>
          <a:p>
            <a:pPr>
              <a:defRPr sz="1200"/>
            </a:pPr>
            <a:r>
              <a:rPr lang="en-US" sz="1000" b="1">
                <a:solidFill>
                  <a:schemeClr val="accent1">
                    <a:lumMod val="60000"/>
                    <a:lumOff val="40000"/>
                  </a:schemeClr>
                </a:solidFill>
              </a:rPr>
              <a:t>CAU Dwelling</a:t>
            </a:r>
            <a:r>
              <a:rPr lang="en-US" sz="1000" b="1" baseline="0">
                <a:solidFill>
                  <a:schemeClr val="accent1">
                    <a:lumMod val="60000"/>
                    <a:lumOff val="40000"/>
                  </a:schemeClr>
                </a:solidFill>
              </a:rPr>
              <a:t> Coverage</a:t>
            </a:r>
            <a:r>
              <a:rPr lang="en-US" sz="1000" b="0" baseline="0">
                <a:solidFill>
                  <a:schemeClr val="accent1">
                    <a:lumMod val="60000"/>
                    <a:lumOff val="40000"/>
                  </a:schemeClr>
                </a:solidFill>
              </a:rPr>
              <a:t> </a:t>
            </a:r>
            <a:r>
              <a:rPr lang="en-US" sz="1000" b="0" baseline="0">
                <a:solidFill>
                  <a:schemeClr val="accent6"/>
                </a:solidFill>
              </a:rPr>
              <a:t>vs.</a:t>
            </a:r>
            <a:r>
              <a:rPr lang="en-US" sz="1000" b="1" baseline="0">
                <a:solidFill>
                  <a:schemeClr val="accent6"/>
                </a:solidFill>
              </a:rPr>
              <a:t> </a:t>
            </a:r>
            <a:r>
              <a:rPr lang="en-US" sz="1000" b="1" i="0" u="none" strike="noStrike" kern="1200" spc="100" baseline="0">
                <a:solidFill>
                  <a:schemeClr val="accent6"/>
                </a:solidFill>
                <a:effectLst>
                  <a:outerShdw blurRad="50800" dist="38100" dir="5400000" algn="t" rotWithShape="0">
                    <a:prstClr val="black">
                      <a:alpha val="40000"/>
                    </a:prstClr>
                  </a:outerShdw>
                </a:effectLst>
              </a:rPr>
              <a:t>Rebuild Value HO3 </a:t>
            </a:r>
            <a:r>
              <a:rPr lang="en-US" sz="1000" b="1" i="0" u="none" strike="noStrike" kern="1200" spc="100" baseline="0">
                <a:solidFill>
                  <a:schemeClr val="bg2"/>
                </a:solidFill>
                <a:effectLst>
                  <a:outerShdw blurRad="50800" dist="38100" dir="5400000" algn="t" rotWithShape="0">
                    <a:prstClr val="black">
                      <a:alpha val="40000"/>
                    </a:prstClr>
                  </a:outerShdw>
                </a:effectLst>
              </a:rPr>
              <a:t>&amp;</a:t>
            </a:r>
            <a:r>
              <a:rPr lang="en-US" sz="1000" b="1" i="0" u="none" strike="noStrike" kern="1200" spc="100" baseline="0">
                <a:solidFill>
                  <a:schemeClr val="accent6"/>
                </a:solidFill>
                <a:effectLst>
                  <a:outerShdw blurRad="50800" dist="38100" dir="5400000" algn="t" rotWithShape="0">
                    <a:prstClr val="black">
                      <a:alpha val="40000"/>
                    </a:prstClr>
                  </a:outerShdw>
                </a:effectLst>
              </a:rPr>
              <a:t> </a:t>
            </a:r>
            <a:r>
              <a:rPr lang="en-US" sz="1000" b="1" i="0" u="none" strike="noStrike" kern="1200" spc="100" baseline="0">
                <a:solidFill>
                  <a:srgbClr val="FFFF00"/>
                </a:solidFill>
                <a:effectLst>
                  <a:outerShdw blurRad="50800" dist="38100" dir="5400000" algn="t" rotWithShape="0">
                    <a:prstClr val="black">
                      <a:alpha val="40000"/>
                    </a:prstClr>
                  </a:outerShdw>
                </a:effectLst>
              </a:rPr>
              <a:t>Average Dwelling Coverage </a:t>
            </a:r>
            <a:r>
              <a:rPr lang="en-US" sz="1000" b="1" i="0" u="none" strike="noStrike" kern="1200" spc="100" baseline="0">
                <a:solidFill>
                  <a:schemeClr val="bg2"/>
                </a:solidFill>
                <a:effectLst>
                  <a:outerShdw blurRad="50800" dist="38100" dir="5400000" algn="t" rotWithShape="0">
                    <a:prstClr val="black">
                      <a:alpha val="40000"/>
                    </a:prstClr>
                  </a:outerShdw>
                </a:effectLst>
              </a:rPr>
              <a:t>&amp;</a:t>
            </a:r>
            <a:r>
              <a:rPr lang="en-US" sz="1000" b="1" i="0" u="none" strike="noStrike" kern="1200" spc="100" baseline="0">
                <a:solidFill>
                  <a:srgbClr val="FF0000"/>
                </a:solidFill>
                <a:effectLst>
                  <a:outerShdw blurRad="50800" dist="38100" dir="5400000" algn="t" rotWithShape="0">
                    <a:prstClr val="black">
                      <a:alpha val="40000"/>
                    </a:prstClr>
                  </a:outerShdw>
                </a:effectLst>
              </a:rPr>
              <a:t> </a:t>
            </a:r>
            <a:r>
              <a:rPr lang="en-US" sz="1000" b="1" baseline="0">
                <a:solidFill>
                  <a:srgbClr val="FF0000"/>
                </a:solidFill>
              </a:rPr>
              <a:t>Rebuild Value HO6</a:t>
            </a:r>
            <a:endParaRPr lang="en-US" sz="1000" b="1">
              <a:solidFill>
                <a:schemeClr val="accent1">
                  <a:lumMod val="60000"/>
                  <a:lumOff val="40000"/>
                </a:schemeClr>
              </a:solidFill>
            </a:endParaRPr>
          </a:p>
        </c:rich>
      </c:tx>
      <c:layout>
        <c:manualLayout>
          <c:xMode val="edge"/>
          <c:yMode val="edge"/>
          <c:x val="0.176905041031653"/>
          <c:y val="4.9880307047046272E-4"/>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0222570178434612"/>
          <c:y val="0.10019381257898319"/>
          <c:w val="0.88522664334308732"/>
          <c:h val="0.75708710877220753"/>
        </c:manualLayout>
      </c:layout>
      <c:lineChart>
        <c:grouping val="standard"/>
        <c:varyColors val="0"/>
        <c:ser>
          <c:idx val="0"/>
          <c:order val="0"/>
          <c:tx>
            <c:strRef>
              <c:f>Townhomes!$F$2</c:f>
              <c:strCache>
                <c:ptCount val="1"/>
                <c:pt idx="0">
                  <c:v>Dwell / Bldg.</c:v>
                </c:pt>
              </c:strCache>
            </c:strRef>
          </c:tx>
          <c:spPr>
            <a:ln w="19050" cap="rnd">
              <a:solidFill>
                <a:sysClr val="window" lastClr="FFFFFF"/>
              </a:solidFill>
              <a:round/>
            </a:ln>
            <a:effectLst>
              <a:outerShdw blurRad="57150" dist="19050" dir="5400000" algn="ctr" rotWithShape="0">
                <a:srgbClr val="000000">
                  <a:alpha val="63000"/>
                </a:srgbClr>
              </a:outerShdw>
            </a:effectLst>
          </c:spPr>
          <c:marker>
            <c:symbol val="none"/>
          </c:marker>
          <c:dPt>
            <c:idx val="16"/>
            <c:marker>
              <c:symbol val="none"/>
            </c:marker>
            <c:bubble3D val="0"/>
            <c:extLst>
              <c:ext xmlns:c16="http://schemas.microsoft.com/office/drawing/2014/chart" uri="{C3380CC4-5D6E-409C-BE32-E72D297353CC}">
                <c16:uniqueId val="{00000000-E1F2-4631-95A9-0F4DB6B99067}"/>
              </c:ext>
            </c:extLst>
          </c:dPt>
          <c:cat>
            <c:numRef>
              <c:f>Townhomes!$B$3:$B$67</c:f>
              <c:numCache>
                <c:formatCode>General</c:formatCode>
                <c:ptCount val="65"/>
                <c:pt idx="0">
                  <c:v>8</c:v>
                </c:pt>
                <c:pt idx="1">
                  <c:v>20</c:v>
                </c:pt>
                <c:pt idx="2">
                  <c:v>7</c:v>
                </c:pt>
                <c:pt idx="3">
                  <c:v>22</c:v>
                </c:pt>
                <c:pt idx="4">
                  <c:v>3</c:v>
                </c:pt>
                <c:pt idx="5">
                  <c:v>5</c:v>
                </c:pt>
                <c:pt idx="6">
                  <c:v>9</c:v>
                </c:pt>
                <c:pt idx="7">
                  <c:v>9</c:v>
                </c:pt>
                <c:pt idx="8">
                  <c:v>11</c:v>
                </c:pt>
                <c:pt idx="9">
                  <c:v>11</c:v>
                </c:pt>
                <c:pt idx="10">
                  <c:v>12</c:v>
                </c:pt>
                <c:pt idx="11">
                  <c:v>18</c:v>
                </c:pt>
                <c:pt idx="12">
                  <c:v>18</c:v>
                </c:pt>
                <c:pt idx="13">
                  <c:v>24</c:v>
                </c:pt>
                <c:pt idx="14">
                  <c:v>15</c:v>
                </c:pt>
                <c:pt idx="15">
                  <c:v>5</c:v>
                </c:pt>
                <c:pt idx="16">
                  <c:v>12</c:v>
                </c:pt>
                <c:pt idx="17">
                  <c:v>24</c:v>
                </c:pt>
                <c:pt idx="18">
                  <c:v>19</c:v>
                </c:pt>
                <c:pt idx="19">
                  <c:v>17</c:v>
                </c:pt>
                <c:pt idx="20">
                  <c:v>19</c:v>
                </c:pt>
                <c:pt idx="21">
                  <c:v>22</c:v>
                </c:pt>
                <c:pt idx="22">
                  <c:v>4</c:v>
                </c:pt>
                <c:pt idx="23">
                  <c:v>2</c:v>
                </c:pt>
                <c:pt idx="24">
                  <c:v>14</c:v>
                </c:pt>
                <c:pt idx="25">
                  <c:v>8</c:v>
                </c:pt>
                <c:pt idx="26">
                  <c:v>5</c:v>
                </c:pt>
                <c:pt idx="27">
                  <c:v>15</c:v>
                </c:pt>
                <c:pt idx="28">
                  <c:v>12</c:v>
                </c:pt>
                <c:pt idx="29">
                  <c:v>22</c:v>
                </c:pt>
                <c:pt idx="30">
                  <c:v>22</c:v>
                </c:pt>
                <c:pt idx="31">
                  <c:v>6</c:v>
                </c:pt>
                <c:pt idx="32">
                  <c:v>2</c:v>
                </c:pt>
                <c:pt idx="33">
                  <c:v>20</c:v>
                </c:pt>
                <c:pt idx="34">
                  <c:v>11</c:v>
                </c:pt>
                <c:pt idx="35">
                  <c:v>11</c:v>
                </c:pt>
                <c:pt idx="36">
                  <c:v>21</c:v>
                </c:pt>
                <c:pt idx="37">
                  <c:v>6</c:v>
                </c:pt>
                <c:pt idx="38">
                  <c:v>17</c:v>
                </c:pt>
                <c:pt idx="39">
                  <c:v>6</c:v>
                </c:pt>
                <c:pt idx="40">
                  <c:v>4</c:v>
                </c:pt>
                <c:pt idx="41">
                  <c:v>3</c:v>
                </c:pt>
                <c:pt idx="42">
                  <c:v>8</c:v>
                </c:pt>
                <c:pt idx="44">
                  <c:v>3</c:v>
                </c:pt>
                <c:pt idx="45">
                  <c:v>13</c:v>
                </c:pt>
                <c:pt idx="46">
                  <c:v>9</c:v>
                </c:pt>
                <c:pt idx="47">
                  <c:v>13</c:v>
                </c:pt>
                <c:pt idx="48">
                  <c:v>10</c:v>
                </c:pt>
                <c:pt idx="49">
                  <c:v>8</c:v>
                </c:pt>
                <c:pt idx="50">
                  <c:v>20</c:v>
                </c:pt>
                <c:pt idx="51">
                  <c:v>4</c:v>
                </c:pt>
                <c:pt idx="52">
                  <c:v>23</c:v>
                </c:pt>
                <c:pt idx="53">
                  <c:v>6</c:v>
                </c:pt>
                <c:pt idx="54">
                  <c:v>16</c:v>
                </c:pt>
                <c:pt idx="55">
                  <c:v>23</c:v>
                </c:pt>
                <c:pt idx="56">
                  <c:v>24</c:v>
                </c:pt>
                <c:pt idx="57">
                  <c:v>22</c:v>
                </c:pt>
                <c:pt idx="58">
                  <c:v>21</c:v>
                </c:pt>
                <c:pt idx="59">
                  <c:v>9</c:v>
                </c:pt>
                <c:pt idx="60">
                  <c:v>9</c:v>
                </c:pt>
                <c:pt idx="61">
                  <c:v>23</c:v>
                </c:pt>
                <c:pt idx="62">
                  <c:v>5</c:v>
                </c:pt>
                <c:pt idx="63">
                  <c:v>20</c:v>
                </c:pt>
                <c:pt idx="64">
                  <c:v>18</c:v>
                </c:pt>
              </c:numCache>
            </c:numRef>
          </c:cat>
          <c:val>
            <c:numRef>
              <c:f>Townhomes!$F$3:$F$67</c:f>
              <c:numCache>
                <c:formatCode>_("$"* #,##0_);_("$"* \(#,##0\);_("$"* "-"??_);_(@_)</c:formatCode>
                <c:ptCount val="65"/>
                <c:pt idx="0">
                  <c:v>338000</c:v>
                </c:pt>
                <c:pt idx="1">
                  <c:v>317000</c:v>
                </c:pt>
                <c:pt idx="2">
                  <c:v>313200</c:v>
                </c:pt>
                <c:pt idx="3">
                  <c:v>308100</c:v>
                </c:pt>
                <c:pt idx="4">
                  <c:v>300000</c:v>
                </c:pt>
                <c:pt idx="5">
                  <c:v>300000</c:v>
                </c:pt>
                <c:pt idx="6">
                  <c:v>300000</c:v>
                </c:pt>
                <c:pt idx="7">
                  <c:v>300000</c:v>
                </c:pt>
                <c:pt idx="8">
                  <c:v>300000</c:v>
                </c:pt>
                <c:pt idx="9">
                  <c:v>300000</c:v>
                </c:pt>
                <c:pt idx="10">
                  <c:v>300000</c:v>
                </c:pt>
                <c:pt idx="11">
                  <c:v>300000</c:v>
                </c:pt>
                <c:pt idx="12">
                  <c:v>300000</c:v>
                </c:pt>
                <c:pt idx="13">
                  <c:v>300000</c:v>
                </c:pt>
                <c:pt idx="14">
                  <c:v>281682</c:v>
                </c:pt>
                <c:pt idx="15">
                  <c:v>264000</c:v>
                </c:pt>
                <c:pt idx="16">
                  <c:v>254000</c:v>
                </c:pt>
                <c:pt idx="17">
                  <c:v>253200</c:v>
                </c:pt>
                <c:pt idx="18">
                  <c:v>244400</c:v>
                </c:pt>
                <c:pt idx="19">
                  <c:v>243700</c:v>
                </c:pt>
                <c:pt idx="20">
                  <c:v>243100</c:v>
                </c:pt>
                <c:pt idx="21">
                  <c:v>243000</c:v>
                </c:pt>
                <c:pt idx="22">
                  <c:v>241700</c:v>
                </c:pt>
                <c:pt idx="23">
                  <c:v>240000</c:v>
                </c:pt>
                <c:pt idx="24">
                  <c:v>227500</c:v>
                </c:pt>
                <c:pt idx="25">
                  <c:v>209950</c:v>
                </c:pt>
                <c:pt idx="26">
                  <c:v>206400</c:v>
                </c:pt>
                <c:pt idx="27">
                  <c:v>200500</c:v>
                </c:pt>
                <c:pt idx="28">
                  <c:v>181700</c:v>
                </c:pt>
                <c:pt idx="29">
                  <c:v>181000</c:v>
                </c:pt>
                <c:pt idx="30">
                  <c:v>167000</c:v>
                </c:pt>
                <c:pt idx="31">
                  <c:v>162000</c:v>
                </c:pt>
                <c:pt idx="32">
                  <c:v>155100</c:v>
                </c:pt>
                <c:pt idx="33">
                  <c:v>154400</c:v>
                </c:pt>
                <c:pt idx="34">
                  <c:v>153600</c:v>
                </c:pt>
                <c:pt idx="35">
                  <c:v>150000</c:v>
                </c:pt>
                <c:pt idx="36">
                  <c:v>142500</c:v>
                </c:pt>
                <c:pt idx="37">
                  <c:v>136000</c:v>
                </c:pt>
                <c:pt idx="38">
                  <c:v>135100</c:v>
                </c:pt>
                <c:pt idx="39">
                  <c:v>133100</c:v>
                </c:pt>
                <c:pt idx="40">
                  <c:v>132115</c:v>
                </c:pt>
                <c:pt idx="41">
                  <c:v>117000</c:v>
                </c:pt>
                <c:pt idx="42">
                  <c:v>113080</c:v>
                </c:pt>
                <c:pt idx="43">
                  <c:v>112500</c:v>
                </c:pt>
                <c:pt idx="44">
                  <c:v>105200</c:v>
                </c:pt>
                <c:pt idx="45">
                  <c:v>104200</c:v>
                </c:pt>
                <c:pt idx="46">
                  <c:v>103900</c:v>
                </c:pt>
                <c:pt idx="47">
                  <c:v>102700</c:v>
                </c:pt>
                <c:pt idx="48">
                  <c:v>102000</c:v>
                </c:pt>
                <c:pt idx="49">
                  <c:v>98000</c:v>
                </c:pt>
                <c:pt idx="50">
                  <c:v>95480</c:v>
                </c:pt>
                <c:pt idx="51">
                  <c:v>91400</c:v>
                </c:pt>
                <c:pt idx="52">
                  <c:v>91200</c:v>
                </c:pt>
                <c:pt idx="53">
                  <c:v>89300</c:v>
                </c:pt>
                <c:pt idx="54">
                  <c:v>88200</c:v>
                </c:pt>
                <c:pt idx="55">
                  <c:v>88200</c:v>
                </c:pt>
                <c:pt idx="56">
                  <c:v>86528</c:v>
                </c:pt>
                <c:pt idx="57">
                  <c:v>85000</c:v>
                </c:pt>
                <c:pt idx="58">
                  <c:v>84000</c:v>
                </c:pt>
                <c:pt idx="59">
                  <c:v>83000</c:v>
                </c:pt>
                <c:pt idx="60">
                  <c:v>75000</c:v>
                </c:pt>
                <c:pt idx="61">
                  <c:v>65728</c:v>
                </c:pt>
                <c:pt idx="62">
                  <c:v>64000</c:v>
                </c:pt>
                <c:pt idx="63">
                  <c:v>58600</c:v>
                </c:pt>
                <c:pt idx="64">
                  <c:v>31100</c:v>
                </c:pt>
              </c:numCache>
            </c:numRef>
          </c:val>
          <c:smooth val="0"/>
          <c:extLst>
            <c:ext xmlns:c16="http://schemas.microsoft.com/office/drawing/2014/chart" uri="{C3380CC4-5D6E-409C-BE32-E72D297353CC}">
              <c16:uniqueId val="{00000001-FD29-4B06-905E-D09513306F98}"/>
            </c:ext>
          </c:extLst>
        </c:ser>
        <c:ser>
          <c:idx val="1"/>
          <c:order val="1"/>
          <c:tx>
            <c:strRef>
              <c:f>Townhomes!$H$2</c:f>
              <c:strCache>
                <c:ptCount val="1"/>
                <c:pt idx="0">
                  <c:v>CAU</c:v>
                </c:pt>
              </c:strCache>
            </c:strRef>
          </c:tx>
          <c:spPr>
            <a:ln w="9525" cap="rnd">
              <a:solidFill>
                <a:schemeClr val="accent2">
                  <a:shade val="76000"/>
                </a:schemeClr>
              </a:solidFill>
              <a:round/>
            </a:ln>
            <a:effectLst>
              <a:outerShdw blurRad="57150" dist="19050" dir="5400000" algn="ctr" rotWithShape="0">
                <a:srgbClr val="000000">
                  <a:alpha val="63000"/>
                </a:srgbClr>
              </a:outerShdw>
            </a:effectLst>
          </c:spPr>
          <c:marker>
            <c:symbol val="none"/>
          </c:marker>
          <c:cat>
            <c:numRef>
              <c:f>Townhomes!$B$3:$B$67</c:f>
              <c:numCache>
                <c:formatCode>General</c:formatCode>
                <c:ptCount val="65"/>
                <c:pt idx="0">
                  <c:v>8</c:v>
                </c:pt>
                <c:pt idx="1">
                  <c:v>20</c:v>
                </c:pt>
                <c:pt idx="2">
                  <c:v>7</c:v>
                </c:pt>
                <c:pt idx="3">
                  <c:v>22</c:v>
                </c:pt>
                <c:pt idx="4">
                  <c:v>3</c:v>
                </c:pt>
                <c:pt idx="5">
                  <c:v>5</c:v>
                </c:pt>
                <c:pt idx="6">
                  <c:v>9</c:v>
                </c:pt>
                <c:pt idx="7">
                  <c:v>9</c:v>
                </c:pt>
                <c:pt idx="8">
                  <c:v>11</c:v>
                </c:pt>
                <c:pt idx="9">
                  <c:v>11</c:v>
                </c:pt>
                <c:pt idx="10">
                  <c:v>12</c:v>
                </c:pt>
                <c:pt idx="11">
                  <c:v>18</c:v>
                </c:pt>
                <c:pt idx="12">
                  <c:v>18</c:v>
                </c:pt>
                <c:pt idx="13">
                  <c:v>24</c:v>
                </c:pt>
                <c:pt idx="14">
                  <c:v>15</c:v>
                </c:pt>
                <c:pt idx="15">
                  <c:v>5</c:v>
                </c:pt>
                <c:pt idx="16">
                  <c:v>12</c:v>
                </c:pt>
                <c:pt idx="17">
                  <c:v>24</c:v>
                </c:pt>
                <c:pt idx="18">
                  <c:v>19</c:v>
                </c:pt>
                <c:pt idx="19">
                  <c:v>17</c:v>
                </c:pt>
                <c:pt idx="20">
                  <c:v>19</c:v>
                </c:pt>
                <c:pt idx="21">
                  <c:v>22</c:v>
                </c:pt>
                <c:pt idx="22">
                  <c:v>4</c:v>
                </c:pt>
                <c:pt idx="23">
                  <c:v>2</c:v>
                </c:pt>
                <c:pt idx="24">
                  <c:v>14</c:v>
                </c:pt>
                <c:pt idx="25">
                  <c:v>8</c:v>
                </c:pt>
                <c:pt idx="26">
                  <c:v>5</c:v>
                </c:pt>
                <c:pt idx="27">
                  <c:v>15</c:v>
                </c:pt>
                <c:pt idx="28">
                  <c:v>12</c:v>
                </c:pt>
                <c:pt idx="29">
                  <c:v>22</c:v>
                </c:pt>
                <c:pt idx="30">
                  <c:v>22</c:v>
                </c:pt>
                <c:pt idx="31">
                  <c:v>6</c:v>
                </c:pt>
                <c:pt idx="32">
                  <c:v>2</c:v>
                </c:pt>
                <c:pt idx="33">
                  <c:v>20</c:v>
                </c:pt>
                <c:pt idx="34">
                  <c:v>11</c:v>
                </c:pt>
                <c:pt idx="35">
                  <c:v>11</c:v>
                </c:pt>
                <c:pt idx="36">
                  <c:v>21</c:v>
                </c:pt>
                <c:pt idx="37">
                  <c:v>6</c:v>
                </c:pt>
                <c:pt idx="38">
                  <c:v>17</c:v>
                </c:pt>
                <c:pt idx="39">
                  <c:v>6</c:v>
                </c:pt>
                <c:pt idx="40">
                  <c:v>4</c:v>
                </c:pt>
                <c:pt idx="41">
                  <c:v>3</c:v>
                </c:pt>
                <c:pt idx="42">
                  <c:v>8</c:v>
                </c:pt>
                <c:pt idx="44">
                  <c:v>3</c:v>
                </c:pt>
                <c:pt idx="45">
                  <c:v>13</c:v>
                </c:pt>
                <c:pt idx="46">
                  <c:v>9</c:v>
                </c:pt>
                <c:pt idx="47">
                  <c:v>13</c:v>
                </c:pt>
                <c:pt idx="48">
                  <c:v>10</c:v>
                </c:pt>
                <c:pt idx="49">
                  <c:v>8</c:v>
                </c:pt>
                <c:pt idx="50">
                  <c:v>20</c:v>
                </c:pt>
                <c:pt idx="51">
                  <c:v>4</c:v>
                </c:pt>
                <c:pt idx="52">
                  <c:v>23</c:v>
                </c:pt>
                <c:pt idx="53">
                  <c:v>6</c:v>
                </c:pt>
                <c:pt idx="54">
                  <c:v>16</c:v>
                </c:pt>
                <c:pt idx="55">
                  <c:v>23</c:v>
                </c:pt>
                <c:pt idx="56">
                  <c:v>24</c:v>
                </c:pt>
                <c:pt idx="57">
                  <c:v>22</c:v>
                </c:pt>
                <c:pt idx="58">
                  <c:v>21</c:v>
                </c:pt>
                <c:pt idx="59">
                  <c:v>9</c:v>
                </c:pt>
                <c:pt idx="60">
                  <c:v>9</c:v>
                </c:pt>
                <c:pt idx="61">
                  <c:v>23</c:v>
                </c:pt>
                <c:pt idx="62">
                  <c:v>5</c:v>
                </c:pt>
                <c:pt idx="63">
                  <c:v>20</c:v>
                </c:pt>
                <c:pt idx="64">
                  <c:v>18</c:v>
                </c:pt>
              </c:numCache>
            </c:numRef>
          </c:cat>
          <c:val>
            <c:numRef>
              <c:f>Townhomes!$H$3:$H$67</c:f>
              <c:numCache>
                <c:formatCode>_("$"* #,##0_);_("$"* \(#,##0\);_("$"* "-"??_);_(@_)</c:formatCode>
                <c:ptCount val="65"/>
                <c:pt idx="0">
                  <c:v>300000</c:v>
                </c:pt>
                <c:pt idx="1">
                  <c:v>300000</c:v>
                </c:pt>
                <c:pt idx="2">
                  <c:v>300000</c:v>
                </c:pt>
                <c:pt idx="3">
                  <c:v>300000</c:v>
                </c:pt>
                <c:pt idx="4">
                  <c:v>300000</c:v>
                </c:pt>
                <c:pt idx="5">
                  <c:v>300000</c:v>
                </c:pt>
                <c:pt idx="6">
                  <c:v>300000</c:v>
                </c:pt>
                <c:pt idx="7">
                  <c:v>300000</c:v>
                </c:pt>
                <c:pt idx="8">
                  <c:v>300000</c:v>
                </c:pt>
                <c:pt idx="9">
                  <c:v>300000</c:v>
                </c:pt>
                <c:pt idx="10">
                  <c:v>300000</c:v>
                </c:pt>
                <c:pt idx="11">
                  <c:v>300000</c:v>
                </c:pt>
                <c:pt idx="12">
                  <c:v>300000</c:v>
                </c:pt>
                <c:pt idx="13">
                  <c:v>300000</c:v>
                </c:pt>
                <c:pt idx="14">
                  <c:v>300000</c:v>
                </c:pt>
                <c:pt idx="15">
                  <c:v>300000</c:v>
                </c:pt>
                <c:pt idx="16">
                  <c:v>300000</c:v>
                </c:pt>
                <c:pt idx="17">
                  <c:v>300000</c:v>
                </c:pt>
                <c:pt idx="18">
                  <c:v>300000</c:v>
                </c:pt>
                <c:pt idx="19">
                  <c:v>300000</c:v>
                </c:pt>
                <c:pt idx="20">
                  <c:v>300000</c:v>
                </c:pt>
                <c:pt idx="21">
                  <c:v>300000</c:v>
                </c:pt>
                <c:pt idx="22">
                  <c:v>300000</c:v>
                </c:pt>
                <c:pt idx="23">
                  <c:v>300000</c:v>
                </c:pt>
                <c:pt idx="24">
                  <c:v>300000</c:v>
                </c:pt>
                <c:pt idx="25">
                  <c:v>300000</c:v>
                </c:pt>
                <c:pt idx="26">
                  <c:v>300000</c:v>
                </c:pt>
                <c:pt idx="27">
                  <c:v>300000</c:v>
                </c:pt>
                <c:pt idx="28">
                  <c:v>300000</c:v>
                </c:pt>
                <c:pt idx="29">
                  <c:v>300000</c:v>
                </c:pt>
                <c:pt idx="30">
                  <c:v>300000</c:v>
                </c:pt>
                <c:pt idx="31">
                  <c:v>300000</c:v>
                </c:pt>
                <c:pt idx="32">
                  <c:v>300000</c:v>
                </c:pt>
                <c:pt idx="33">
                  <c:v>300000</c:v>
                </c:pt>
                <c:pt idx="34">
                  <c:v>300000</c:v>
                </c:pt>
                <c:pt idx="35">
                  <c:v>300000</c:v>
                </c:pt>
                <c:pt idx="36">
                  <c:v>300000</c:v>
                </c:pt>
                <c:pt idx="37">
                  <c:v>300000</c:v>
                </c:pt>
                <c:pt idx="38">
                  <c:v>300000</c:v>
                </c:pt>
                <c:pt idx="39">
                  <c:v>300000</c:v>
                </c:pt>
                <c:pt idx="40">
                  <c:v>300000</c:v>
                </c:pt>
                <c:pt idx="41">
                  <c:v>300000</c:v>
                </c:pt>
                <c:pt idx="42">
                  <c:v>300000</c:v>
                </c:pt>
                <c:pt idx="43">
                  <c:v>300000</c:v>
                </c:pt>
                <c:pt idx="44">
                  <c:v>300000</c:v>
                </c:pt>
                <c:pt idx="45">
                  <c:v>300000</c:v>
                </c:pt>
                <c:pt idx="46">
                  <c:v>300000</c:v>
                </c:pt>
                <c:pt idx="47">
                  <c:v>300000</c:v>
                </c:pt>
                <c:pt idx="48">
                  <c:v>300000</c:v>
                </c:pt>
                <c:pt idx="49">
                  <c:v>300000</c:v>
                </c:pt>
                <c:pt idx="50">
                  <c:v>300000</c:v>
                </c:pt>
                <c:pt idx="51">
                  <c:v>300000</c:v>
                </c:pt>
                <c:pt idx="52">
                  <c:v>300000</c:v>
                </c:pt>
                <c:pt idx="53">
                  <c:v>300000</c:v>
                </c:pt>
                <c:pt idx="54">
                  <c:v>300000</c:v>
                </c:pt>
                <c:pt idx="55">
                  <c:v>300000</c:v>
                </c:pt>
                <c:pt idx="56">
                  <c:v>300000</c:v>
                </c:pt>
                <c:pt idx="57">
                  <c:v>300000</c:v>
                </c:pt>
                <c:pt idx="58">
                  <c:v>300000</c:v>
                </c:pt>
                <c:pt idx="59">
                  <c:v>300000</c:v>
                </c:pt>
                <c:pt idx="60">
                  <c:v>300000</c:v>
                </c:pt>
                <c:pt idx="61">
                  <c:v>300000</c:v>
                </c:pt>
                <c:pt idx="62">
                  <c:v>300000</c:v>
                </c:pt>
                <c:pt idx="63">
                  <c:v>300000</c:v>
                </c:pt>
                <c:pt idx="64">
                  <c:v>300000</c:v>
                </c:pt>
              </c:numCache>
            </c:numRef>
          </c:val>
          <c:smooth val="0"/>
          <c:extLst>
            <c:ext xmlns:c16="http://schemas.microsoft.com/office/drawing/2014/chart" uri="{C3380CC4-5D6E-409C-BE32-E72D297353CC}">
              <c16:uniqueId val="{00000001-05C4-4730-9D85-4E01A1101F1C}"/>
            </c:ext>
          </c:extLst>
        </c:ser>
        <c:dLbls>
          <c:showLegendKey val="0"/>
          <c:showVal val="0"/>
          <c:showCatName val="0"/>
          <c:showSerName val="0"/>
          <c:showPercent val="0"/>
          <c:showBubbleSize val="0"/>
        </c:dLbls>
        <c:upDownBars>
          <c:gapWidth val="150"/>
          <c:upBars>
            <c:spPr>
              <a:solidFill>
                <a:srgbClr val="0F9ED5"/>
              </a:solidFill>
              <a:ln w="9525">
                <a:solidFill>
                  <a:schemeClr val="lt1">
                    <a:lumMod val="95000"/>
                    <a:alpha val="54000"/>
                  </a:schemeClr>
                </a:solidFill>
              </a:ln>
              <a:effectLst/>
            </c:spPr>
          </c:upBars>
          <c:downBars>
            <c:spPr>
              <a:solidFill>
                <a:schemeClr val="dk1">
                  <a:lumMod val="75000"/>
                  <a:lumOff val="25000"/>
                </a:schemeClr>
              </a:solidFill>
              <a:ln w="9525">
                <a:solidFill>
                  <a:schemeClr val="lt1">
                    <a:lumMod val="95000"/>
                    <a:alpha val="54000"/>
                  </a:schemeClr>
                </a:solidFill>
              </a:ln>
              <a:effectLst/>
            </c:spPr>
          </c:downBars>
        </c:upDownBars>
        <c:smooth val="0"/>
        <c:axId val="385703408"/>
        <c:axId val="385700528"/>
      </c:lineChart>
      <c:catAx>
        <c:axId val="385703408"/>
        <c:scaling>
          <c:orientation val="minMax"/>
        </c:scaling>
        <c:delete val="0"/>
        <c:axPos val="b"/>
        <c:majorGridlines>
          <c:spPr>
            <a:ln w="9525" cap="flat" cmpd="sng" algn="ctr">
              <a:solidFill>
                <a:schemeClr val="lt1">
                  <a:lumMod val="95000"/>
                  <a:alpha val="10000"/>
                </a:schemeClr>
              </a:solidFill>
              <a:round/>
            </a:ln>
            <a:effectLst/>
          </c:spPr>
        </c:majorGridlines>
        <c:title>
          <c:tx>
            <c:rich>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Building</a:t>
                </a:r>
                <a:r>
                  <a:rPr lang="en-US" baseline="0"/>
                  <a:t> #</a:t>
                </a:r>
                <a:endParaRPr lang="en-US"/>
              </a:p>
            </c:rich>
          </c:tx>
          <c:layout>
            <c:manualLayout>
              <c:xMode val="edge"/>
              <c:yMode val="edge"/>
              <c:x val="0.45800209542974774"/>
              <c:y val="0.93204185296561548"/>
            </c:manualLayout>
          </c:layout>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lt1">
                <a:lumMod val="50000"/>
              </a:schemeClr>
            </a:solidFill>
          </a:ln>
          <a:effectLst/>
        </c:spPr>
        <c:txPr>
          <a:bodyPr rot="5400000" spcFirstLastPara="1" vertOverflow="ellipsis"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85700528"/>
        <c:crosses val="autoZero"/>
        <c:auto val="1"/>
        <c:lblAlgn val="ctr"/>
        <c:lblOffset val="100"/>
        <c:noMultiLvlLbl val="0"/>
      </c:catAx>
      <c:valAx>
        <c:axId val="385700528"/>
        <c:scaling>
          <c:orientation val="minMax"/>
          <c:max val="350000"/>
          <c:min val="0"/>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Dwelling Coverage $</a:t>
                </a:r>
              </a:p>
            </c:rich>
          </c:tx>
          <c:layout>
            <c:manualLayout>
              <c:xMode val="edge"/>
              <c:yMode val="edge"/>
              <c:x val="1.1035622305711198E-2"/>
              <c:y val="0.27486942586950497"/>
            </c:manualLayout>
          </c:layout>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85703408"/>
        <c:crosses val="autoZero"/>
        <c:crossBetween val="between"/>
        <c:minorUnit val="200"/>
      </c:valAx>
      <c:spPr>
        <a:noFill/>
        <a:ln>
          <a:solidFill>
            <a:srgbClr val="156082">
              <a:alpha val="92000"/>
            </a:srgb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200"/>
              <a:t>Brookwillow Village Unitowners Insurance</a:t>
            </a:r>
          </a:p>
          <a:p>
            <a:pPr>
              <a:defRPr sz="1200"/>
            </a:pPr>
            <a:r>
              <a:rPr lang="en-US" sz="1000" b="0"/>
              <a:t>Annual Premium &amp; Date</a:t>
            </a:r>
          </a:p>
        </c:rich>
      </c:tx>
      <c:layout>
        <c:manualLayout>
          <c:xMode val="edge"/>
          <c:yMode val="edge"/>
          <c:x val="0.12302238541019531"/>
          <c:y val="2.3148148148148147E-2"/>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6317823471555931"/>
          <c:y val="0.20412037037037037"/>
          <c:w val="0.76296769848324397"/>
          <c:h val="0.46558203662042247"/>
        </c:manualLayout>
      </c:layout>
      <c:scatterChart>
        <c:scatterStyle val="lineMarker"/>
        <c:varyColors val="0"/>
        <c:ser>
          <c:idx val="0"/>
          <c:order val="0"/>
          <c:tx>
            <c:strRef>
              <c:f>Townhomes!$A$1</c:f>
              <c:strCache>
                <c:ptCount val="1"/>
                <c:pt idx="0">
                  <c:v>Brookwillow Village Townhome Unitowners Insurace Policy Details</c:v>
                </c:pt>
              </c:strCache>
            </c:strRef>
          </c:tx>
          <c:spPr>
            <a:ln w="25400" cap="rnd">
              <a:noFill/>
              <a:round/>
            </a:ln>
            <a:effectLst>
              <a:outerShdw blurRad="57150" dist="19050" dir="5400000" algn="ctr" rotWithShape="0">
                <a:srgbClr val="000000">
                  <a:alpha val="63000"/>
                </a:srgbClr>
              </a:outerShdw>
            </a:effectLst>
          </c:spPr>
          <c:marker>
            <c:symbol val="circle"/>
            <c:size val="6"/>
            <c:spPr>
              <a:solidFill>
                <a:schemeClr val="accent5"/>
              </a:solidFill>
              <a:ln w="9525" cap="rnd">
                <a:solidFill>
                  <a:schemeClr val="accent5"/>
                </a:solidFill>
                <a:round/>
              </a:ln>
              <a:effectLst>
                <a:outerShdw blurRad="57150" dist="19050" dir="5400000" algn="ctr" rotWithShape="0">
                  <a:srgbClr val="000000">
                    <a:alpha val="63000"/>
                  </a:srgbClr>
                </a:outerShdw>
              </a:effectLst>
            </c:spPr>
          </c:marker>
          <c:dPt>
            <c:idx val="29"/>
            <c:marker>
              <c:symbol val="circle"/>
              <c:size val="6"/>
              <c:spPr>
                <a:solidFill>
                  <a:schemeClr val="accent5"/>
                </a:solidFill>
                <a:ln w="9525" cap="rnd">
                  <a:solidFill>
                    <a:schemeClr val="accent5"/>
                  </a:solidFill>
                  <a:round/>
                </a:ln>
                <a:effectLst>
                  <a:outerShdw blurRad="57150" dist="19050" dir="5400000" algn="ctr" rotWithShape="0">
                    <a:srgbClr val="000000">
                      <a:alpha val="63000"/>
                    </a:srgbClr>
                  </a:outerShdw>
                </a:effectLst>
              </c:spPr>
            </c:marker>
            <c:bubble3D val="0"/>
            <c:extLst>
              <c:ext xmlns:c16="http://schemas.microsoft.com/office/drawing/2014/chart" uri="{C3380CC4-5D6E-409C-BE32-E72D297353CC}">
                <c16:uniqueId val="{00000000-85BB-4F7C-8EDD-0E60D544A99B}"/>
              </c:ext>
            </c:extLst>
          </c:dPt>
          <c:dPt>
            <c:idx val="33"/>
            <c:marker>
              <c:symbol val="circle"/>
              <c:size val="6"/>
              <c:spPr>
                <a:solidFill>
                  <a:schemeClr val="accent5"/>
                </a:solidFill>
                <a:ln w="9525" cap="rnd">
                  <a:solidFill>
                    <a:schemeClr val="accent5"/>
                  </a:solidFill>
                  <a:round/>
                </a:ln>
                <a:effectLst>
                  <a:outerShdw blurRad="57150" dist="19050" dir="5400000" algn="ctr" rotWithShape="0">
                    <a:srgbClr val="000000">
                      <a:alpha val="63000"/>
                    </a:srgbClr>
                  </a:outerShdw>
                </a:effectLst>
              </c:spPr>
            </c:marker>
            <c:bubble3D val="0"/>
            <c:extLst>
              <c:ext xmlns:c16="http://schemas.microsoft.com/office/drawing/2014/chart" uri="{C3380CC4-5D6E-409C-BE32-E72D297353CC}">
                <c16:uniqueId val="{00000001-85BB-4F7C-8EDD-0E60D544A99B}"/>
              </c:ext>
            </c:extLst>
          </c:dPt>
          <c:trendline>
            <c:spPr>
              <a:ln w="19050" cap="rnd">
                <a:solidFill>
                  <a:schemeClr val="accent5"/>
                </a:solidFill>
                <a:prstDash val="sysDash"/>
              </a:ln>
              <a:effectLst/>
            </c:spPr>
            <c:trendlineType val="linear"/>
            <c:dispRSqr val="0"/>
            <c:dispEq val="0"/>
          </c:trendline>
          <c:xVal>
            <c:numRef>
              <c:f>Townhomes!$O$3:$O$67</c:f>
              <c:numCache>
                <c:formatCode>m/d/yyyy</c:formatCode>
                <c:ptCount val="65"/>
                <c:pt idx="0">
                  <c:v>45435</c:v>
                </c:pt>
                <c:pt idx="1">
                  <c:v>45453</c:v>
                </c:pt>
                <c:pt idx="2">
                  <c:v>45606</c:v>
                </c:pt>
                <c:pt idx="3">
                  <c:v>45486</c:v>
                </c:pt>
                <c:pt idx="4">
                  <c:v>45575</c:v>
                </c:pt>
                <c:pt idx="5">
                  <c:v>45575</c:v>
                </c:pt>
                <c:pt idx="6">
                  <c:v>45575</c:v>
                </c:pt>
                <c:pt idx="7">
                  <c:v>45575</c:v>
                </c:pt>
                <c:pt idx="8">
                  <c:v>45575</c:v>
                </c:pt>
                <c:pt idx="9">
                  <c:v>45575</c:v>
                </c:pt>
                <c:pt idx="10">
                  <c:v>45575</c:v>
                </c:pt>
                <c:pt idx="11">
                  <c:v>45575</c:v>
                </c:pt>
                <c:pt idx="12">
                  <c:v>45575</c:v>
                </c:pt>
                <c:pt idx="13">
                  <c:v>45209</c:v>
                </c:pt>
                <c:pt idx="14">
                  <c:v>45053</c:v>
                </c:pt>
                <c:pt idx="15">
                  <c:v>45338</c:v>
                </c:pt>
                <c:pt idx="16">
                  <c:v>45534</c:v>
                </c:pt>
                <c:pt idx="17">
                  <c:v>45419</c:v>
                </c:pt>
                <c:pt idx="18">
                  <c:v>45593</c:v>
                </c:pt>
                <c:pt idx="19">
                  <c:v>45434</c:v>
                </c:pt>
                <c:pt idx="20">
                  <c:v>45532</c:v>
                </c:pt>
                <c:pt idx="21">
                  <c:v>45361</c:v>
                </c:pt>
                <c:pt idx="22">
                  <c:v>45458</c:v>
                </c:pt>
                <c:pt idx="23">
                  <c:v>45586</c:v>
                </c:pt>
                <c:pt idx="24">
                  <c:v>45576</c:v>
                </c:pt>
                <c:pt idx="25">
                  <c:v>45511</c:v>
                </c:pt>
                <c:pt idx="27">
                  <c:v>45325</c:v>
                </c:pt>
                <c:pt idx="28">
                  <c:v>45613</c:v>
                </c:pt>
                <c:pt idx="29">
                  <c:v>45443</c:v>
                </c:pt>
                <c:pt idx="30">
                  <c:v>45552</c:v>
                </c:pt>
                <c:pt idx="31">
                  <c:v>45346</c:v>
                </c:pt>
                <c:pt idx="32">
                  <c:v>45382</c:v>
                </c:pt>
                <c:pt idx="33">
                  <c:v>45339</c:v>
                </c:pt>
                <c:pt idx="34">
                  <c:v>45462</c:v>
                </c:pt>
                <c:pt idx="35">
                  <c:v>45427</c:v>
                </c:pt>
                <c:pt idx="36">
                  <c:v>45449</c:v>
                </c:pt>
                <c:pt idx="37">
                  <c:v>45504</c:v>
                </c:pt>
                <c:pt idx="38">
                  <c:v>45422</c:v>
                </c:pt>
                <c:pt idx="39">
                  <c:v>45414</c:v>
                </c:pt>
                <c:pt idx="40">
                  <c:v>45302</c:v>
                </c:pt>
                <c:pt idx="41">
                  <c:v>45413</c:v>
                </c:pt>
                <c:pt idx="42">
                  <c:v>45443</c:v>
                </c:pt>
                <c:pt idx="43">
                  <c:v>45240</c:v>
                </c:pt>
                <c:pt idx="44">
                  <c:v>45447</c:v>
                </c:pt>
                <c:pt idx="45">
                  <c:v>45583</c:v>
                </c:pt>
                <c:pt idx="46">
                  <c:v>45370</c:v>
                </c:pt>
                <c:pt idx="47">
                  <c:v>45471</c:v>
                </c:pt>
                <c:pt idx="48">
                  <c:v>45466</c:v>
                </c:pt>
                <c:pt idx="49">
                  <c:v>45518</c:v>
                </c:pt>
                <c:pt idx="50">
                  <c:v>45383</c:v>
                </c:pt>
                <c:pt idx="51">
                  <c:v>45563</c:v>
                </c:pt>
                <c:pt idx="52">
                  <c:v>45274</c:v>
                </c:pt>
                <c:pt idx="53">
                  <c:v>45272</c:v>
                </c:pt>
                <c:pt idx="54">
                  <c:v>45383</c:v>
                </c:pt>
                <c:pt idx="55">
                  <c:v>45383</c:v>
                </c:pt>
                <c:pt idx="56">
                  <c:v>45231</c:v>
                </c:pt>
                <c:pt idx="57">
                  <c:v>45458</c:v>
                </c:pt>
                <c:pt idx="58">
                  <c:v>45515</c:v>
                </c:pt>
                <c:pt idx="59">
                  <c:v>45458</c:v>
                </c:pt>
                <c:pt idx="60">
                  <c:v>45430</c:v>
                </c:pt>
                <c:pt idx="61">
                  <c:v>45564</c:v>
                </c:pt>
                <c:pt idx="62">
                  <c:v>45555</c:v>
                </c:pt>
                <c:pt idx="63">
                  <c:v>45422</c:v>
                </c:pt>
                <c:pt idx="64">
                  <c:v>45293</c:v>
                </c:pt>
              </c:numCache>
            </c:numRef>
          </c:xVal>
          <c:yVal>
            <c:numRef>
              <c:f>Townhomes!$C$3:$C$67</c:f>
              <c:numCache>
                <c:formatCode>_("$"* #,##0_);_("$"* \(#,##0\);_("$"* "-"??_);_(@_)</c:formatCode>
                <c:ptCount val="65"/>
                <c:pt idx="0">
                  <c:v>943</c:v>
                </c:pt>
                <c:pt idx="1">
                  <c:v>1060.5899999999999</c:v>
                </c:pt>
                <c:pt idx="2">
                  <c:v>693</c:v>
                </c:pt>
                <c:pt idx="3">
                  <c:v>1015</c:v>
                </c:pt>
                <c:pt idx="4">
                  <c:v>203.48</c:v>
                </c:pt>
                <c:pt idx="5">
                  <c:v>203.48</c:v>
                </c:pt>
                <c:pt idx="6">
                  <c:v>203.48</c:v>
                </c:pt>
                <c:pt idx="7">
                  <c:v>203.48</c:v>
                </c:pt>
                <c:pt idx="8">
                  <c:v>203.48</c:v>
                </c:pt>
                <c:pt idx="9">
                  <c:v>203.48</c:v>
                </c:pt>
                <c:pt idx="10">
                  <c:v>203.48</c:v>
                </c:pt>
                <c:pt idx="11">
                  <c:v>203.48</c:v>
                </c:pt>
                <c:pt idx="12">
                  <c:v>203.48</c:v>
                </c:pt>
                <c:pt idx="13">
                  <c:v>600</c:v>
                </c:pt>
                <c:pt idx="14">
                  <c:v>698</c:v>
                </c:pt>
                <c:pt idx="15">
                  <c:v>635</c:v>
                </c:pt>
                <c:pt idx="16">
                  <c:v>758.19</c:v>
                </c:pt>
                <c:pt idx="17">
                  <c:v>841</c:v>
                </c:pt>
                <c:pt idx="18">
                  <c:v>530</c:v>
                </c:pt>
                <c:pt idx="19">
                  <c:v>609</c:v>
                </c:pt>
                <c:pt idx="20">
                  <c:v>540</c:v>
                </c:pt>
                <c:pt idx="21">
                  <c:v>708</c:v>
                </c:pt>
                <c:pt idx="22">
                  <c:v>913</c:v>
                </c:pt>
                <c:pt idx="23">
                  <c:v>869</c:v>
                </c:pt>
                <c:pt idx="24">
                  <c:v>804</c:v>
                </c:pt>
                <c:pt idx="25">
                  <c:v>959</c:v>
                </c:pt>
                <c:pt idx="26">
                  <c:v>605</c:v>
                </c:pt>
                <c:pt idx="27">
                  <c:v>500</c:v>
                </c:pt>
                <c:pt idx="28">
                  <c:v>639</c:v>
                </c:pt>
                <c:pt idx="29">
                  <c:v>378</c:v>
                </c:pt>
                <c:pt idx="30">
                  <c:v>541.66999999999996</c:v>
                </c:pt>
                <c:pt idx="31">
                  <c:v>1066</c:v>
                </c:pt>
                <c:pt idx="32">
                  <c:v>391</c:v>
                </c:pt>
                <c:pt idx="33">
                  <c:v>662</c:v>
                </c:pt>
                <c:pt idx="36">
                  <c:v>540</c:v>
                </c:pt>
                <c:pt idx="37">
                  <c:v>800</c:v>
                </c:pt>
                <c:pt idx="38">
                  <c:v>599</c:v>
                </c:pt>
                <c:pt idx="39">
                  <c:v>469</c:v>
                </c:pt>
                <c:pt idx="40">
                  <c:v>489</c:v>
                </c:pt>
                <c:pt idx="41">
                  <c:v>599</c:v>
                </c:pt>
                <c:pt idx="42">
                  <c:v>868</c:v>
                </c:pt>
                <c:pt idx="43">
                  <c:v>253</c:v>
                </c:pt>
                <c:pt idx="44">
                  <c:v>418</c:v>
                </c:pt>
                <c:pt idx="45">
                  <c:v>413</c:v>
                </c:pt>
                <c:pt idx="46">
                  <c:v>414</c:v>
                </c:pt>
                <c:pt idx="47">
                  <c:v>487</c:v>
                </c:pt>
                <c:pt idx="48">
                  <c:v>498.1</c:v>
                </c:pt>
                <c:pt idx="49">
                  <c:v>795</c:v>
                </c:pt>
                <c:pt idx="50">
                  <c:v>661</c:v>
                </c:pt>
                <c:pt idx="51">
                  <c:v>403</c:v>
                </c:pt>
                <c:pt idx="52">
                  <c:v>420</c:v>
                </c:pt>
                <c:pt idx="53">
                  <c:v>437</c:v>
                </c:pt>
                <c:pt idx="54">
                  <c:v>626</c:v>
                </c:pt>
                <c:pt idx="55">
                  <c:v>626</c:v>
                </c:pt>
                <c:pt idx="56">
                  <c:v>262</c:v>
                </c:pt>
                <c:pt idx="57">
                  <c:v>562</c:v>
                </c:pt>
                <c:pt idx="58">
                  <c:v>629.29999999999995</c:v>
                </c:pt>
                <c:pt idx="59">
                  <c:v>401</c:v>
                </c:pt>
                <c:pt idx="60">
                  <c:v>335</c:v>
                </c:pt>
                <c:pt idx="61">
                  <c:v>526</c:v>
                </c:pt>
                <c:pt idx="62">
                  <c:v>316</c:v>
                </c:pt>
                <c:pt idx="63">
                  <c:v>493</c:v>
                </c:pt>
                <c:pt idx="64">
                  <c:v>329</c:v>
                </c:pt>
              </c:numCache>
            </c:numRef>
          </c:yVal>
          <c:smooth val="0"/>
          <c:extLst>
            <c:ext xmlns:c16="http://schemas.microsoft.com/office/drawing/2014/chart" uri="{C3380CC4-5D6E-409C-BE32-E72D297353CC}">
              <c16:uniqueId val="{00000002-A321-468E-AD45-15DD5448A154}"/>
            </c:ext>
          </c:extLst>
        </c:ser>
        <c:dLbls>
          <c:showLegendKey val="0"/>
          <c:showVal val="0"/>
          <c:showCatName val="0"/>
          <c:showSerName val="0"/>
          <c:showPercent val="0"/>
          <c:showBubbleSize val="0"/>
        </c:dLbls>
        <c:axId val="385703408"/>
        <c:axId val="385700528"/>
      </c:scatterChart>
      <c:valAx>
        <c:axId val="385703408"/>
        <c:scaling>
          <c:orientation val="minMax"/>
        </c:scaling>
        <c:delete val="0"/>
        <c:axPos val="b"/>
        <c:majorGridlines>
          <c:spPr>
            <a:ln w="9525" cap="flat" cmpd="sng" algn="ctr">
              <a:solidFill>
                <a:schemeClr val="lt1">
                  <a:lumMod val="95000"/>
                  <a:alpha val="10000"/>
                </a:schemeClr>
              </a:solidFill>
              <a:round/>
            </a:ln>
            <a:effectLst/>
          </c:spPr>
        </c:majorGridlines>
        <c:title>
          <c:tx>
            <c:rich>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Date</a:t>
                </a:r>
              </a:p>
            </c:rich>
          </c:tx>
          <c:layout>
            <c:manualLayout>
              <c:xMode val="edge"/>
              <c:yMode val="edge"/>
              <c:x val="0.49305481183324235"/>
              <c:y val="0.90342379077615298"/>
            </c:manualLayout>
          </c:layout>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lt1">
                <a:lumMod val="50000"/>
              </a:schemeClr>
            </a:solidFill>
          </a:ln>
          <a:effectLst/>
        </c:spPr>
        <c:txPr>
          <a:bodyPr rot="5400000" spcFirstLastPara="1" vertOverflow="ellipsis"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85700528"/>
        <c:crosses val="autoZero"/>
        <c:crossBetween val="midCat"/>
        <c:majorUnit val="30"/>
        <c:minorUnit val="30"/>
      </c:valAx>
      <c:valAx>
        <c:axId val="385700528"/>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Premium</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8570340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kumimoji="0" lang="en-US" sz="1200" b="1" i="0" u="none" strike="noStrike" kern="1200" cap="none" spc="100" normalizeH="0" baseline="0" noProof="0">
                <a:ln>
                  <a:noFill/>
                </a:ln>
                <a:solidFill>
                  <a:sysClr val="window" lastClr="FFFFFF">
                    <a:lumMod val="95000"/>
                  </a:sysClr>
                </a:solidFill>
                <a:effectLst>
                  <a:outerShdw blurRad="50800" dist="38100" dir="5400000" algn="t" rotWithShape="0">
                    <a:prstClr val="black">
                      <a:alpha val="40000"/>
                    </a:prstClr>
                  </a:outerShdw>
                </a:effectLst>
                <a:uLnTx/>
                <a:uFillTx/>
                <a:latin typeface="Aptos Narrow" panose="02110004020202020204"/>
              </a:rPr>
              <a:t>Brookwillow Village Unitowners Insurance</a:t>
            </a:r>
          </a:p>
          <a:p>
            <a:pPr>
              <a:defRPr/>
            </a:pPr>
            <a:r>
              <a:rPr kumimoji="0" lang="en-US" sz="1000" b="0" i="0" u="none" strike="noStrike" kern="1200" cap="none" spc="100" normalizeH="0" baseline="0" noProof="0">
                <a:ln>
                  <a:noFill/>
                </a:ln>
                <a:solidFill>
                  <a:sysClr val="window" lastClr="FFFFFF">
                    <a:lumMod val="95000"/>
                  </a:sysClr>
                </a:solidFill>
                <a:effectLst>
                  <a:outerShdw blurRad="50800" dist="38100" dir="5400000" algn="t" rotWithShape="0">
                    <a:prstClr val="black">
                      <a:alpha val="40000"/>
                    </a:prstClr>
                  </a:outerShdw>
                </a:effectLst>
                <a:uLnTx/>
                <a:uFillTx/>
                <a:latin typeface="Aptos Narrow" panose="02110004020202020204"/>
              </a:rPr>
              <a:t>Annual Premium &amp; Personal Property Coverage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9.5226673588878319E-2"/>
          <c:y val="0.23241586989126359"/>
          <c:w val="0.80207954774883905"/>
          <c:h val="0.40971284839395083"/>
        </c:manualLayout>
      </c:layout>
      <c:barChart>
        <c:barDir val="col"/>
        <c:grouping val="clustered"/>
        <c:varyColors val="0"/>
        <c:ser>
          <c:idx val="0"/>
          <c:order val="0"/>
          <c:tx>
            <c:strRef>
              <c:f>Townhomes!$C$2</c:f>
              <c:strCache>
                <c:ptCount val="1"/>
                <c:pt idx="0">
                  <c:v>Prem. (Yr.)</c:v>
                </c:pt>
              </c:strCache>
            </c:strRef>
          </c:tx>
          <c:spPr>
            <a:gradFill rotWithShape="1">
              <a:gsLst>
                <a:gs pos="0">
                  <a:schemeClr val="accent3">
                    <a:shade val="65000"/>
                    <a:satMod val="103000"/>
                    <a:lumMod val="102000"/>
                    <a:tint val="94000"/>
                  </a:schemeClr>
                </a:gs>
                <a:gs pos="50000">
                  <a:schemeClr val="accent3">
                    <a:shade val="65000"/>
                    <a:satMod val="110000"/>
                    <a:lumMod val="100000"/>
                    <a:shade val="100000"/>
                  </a:schemeClr>
                </a:gs>
                <a:gs pos="100000">
                  <a:schemeClr val="accent3">
                    <a:shade val="6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Townhomes!$N$3:$N$63</c:f>
              <c:strCache>
                <c:ptCount val="61"/>
                <c:pt idx="0">
                  <c:v>Progressive</c:v>
                </c:pt>
                <c:pt idx="1">
                  <c:v>Allstate</c:v>
                </c:pt>
                <c:pt idx="2">
                  <c:v>State Farm</c:v>
                </c:pt>
                <c:pt idx="3">
                  <c:v>Nationwide</c:v>
                </c:pt>
                <c:pt idx="4">
                  <c:v>360</c:v>
                </c:pt>
                <c:pt idx="5">
                  <c:v>360</c:v>
                </c:pt>
                <c:pt idx="6">
                  <c:v>360</c:v>
                </c:pt>
                <c:pt idx="7">
                  <c:v>360</c:v>
                </c:pt>
                <c:pt idx="8">
                  <c:v>360</c:v>
                </c:pt>
                <c:pt idx="9">
                  <c:v>360</c:v>
                </c:pt>
                <c:pt idx="10">
                  <c:v>360</c:v>
                </c:pt>
                <c:pt idx="11">
                  <c:v>360</c:v>
                </c:pt>
                <c:pt idx="12">
                  <c:v>360</c:v>
                </c:pt>
                <c:pt idx="13">
                  <c:v>360</c:v>
                </c:pt>
                <c:pt idx="14">
                  <c:v>Foremost</c:v>
                </c:pt>
                <c:pt idx="15">
                  <c:v>Central</c:v>
                </c:pt>
                <c:pt idx="16">
                  <c:v>USAA</c:v>
                </c:pt>
                <c:pt idx="17">
                  <c:v>State Farm</c:v>
                </c:pt>
                <c:pt idx="18">
                  <c:v>State Farm</c:v>
                </c:pt>
                <c:pt idx="19">
                  <c:v>State Farm</c:v>
                </c:pt>
                <c:pt idx="20">
                  <c:v>State Farm</c:v>
                </c:pt>
                <c:pt idx="21">
                  <c:v>Farmers</c:v>
                </c:pt>
                <c:pt idx="22">
                  <c:v>American National</c:v>
                </c:pt>
                <c:pt idx="23">
                  <c:v>Progressive</c:v>
                </c:pt>
                <c:pt idx="24">
                  <c:v>State Farm</c:v>
                </c:pt>
                <c:pt idx="25">
                  <c:v>Acord</c:v>
                </c:pt>
                <c:pt idx="26">
                  <c:v>Colo. West</c:v>
                </c:pt>
                <c:pt idx="27">
                  <c:v>State Farm</c:v>
                </c:pt>
                <c:pt idx="28">
                  <c:v>State Farm</c:v>
                </c:pt>
                <c:pt idx="29">
                  <c:v>Progressive</c:v>
                </c:pt>
                <c:pt idx="30">
                  <c:v>Nationwide</c:v>
                </c:pt>
                <c:pt idx="31">
                  <c:v>AARP</c:v>
                </c:pt>
                <c:pt idx="32">
                  <c:v>Shelter</c:v>
                </c:pt>
                <c:pt idx="33">
                  <c:v>State Farm</c:v>
                </c:pt>
                <c:pt idx="34">
                  <c:v>AMFAM</c:v>
                </c:pt>
                <c:pt idx="35">
                  <c:v>State Farm</c:v>
                </c:pt>
                <c:pt idx="36">
                  <c:v>State Farm</c:v>
                </c:pt>
                <c:pt idx="37">
                  <c:v>Farmers</c:v>
                </c:pt>
                <c:pt idx="38">
                  <c:v>State Farm</c:v>
                </c:pt>
                <c:pt idx="39">
                  <c:v>State Farm</c:v>
                </c:pt>
                <c:pt idx="40">
                  <c:v>Farm Bureau</c:v>
                </c:pt>
                <c:pt idx="41">
                  <c:v>Farmers</c:v>
                </c:pt>
                <c:pt idx="42">
                  <c:v>Safeco</c:v>
                </c:pt>
                <c:pt idx="43">
                  <c:v>American National</c:v>
                </c:pt>
                <c:pt idx="44">
                  <c:v>State Farm</c:v>
                </c:pt>
                <c:pt idx="45">
                  <c:v>State Farm</c:v>
                </c:pt>
                <c:pt idx="46">
                  <c:v>State Farm</c:v>
                </c:pt>
                <c:pt idx="47">
                  <c:v>State Farm</c:v>
                </c:pt>
                <c:pt idx="48">
                  <c:v>Farmers</c:v>
                </c:pt>
                <c:pt idx="49">
                  <c:v>Safeco</c:v>
                </c:pt>
                <c:pt idx="50">
                  <c:v>Travelers</c:v>
                </c:pt>
                <c:pt idx="51">
                  <c:v>State Farm</c:v>
                </c:pt>
                <c:pt idx="52">
                  <c:v>State Farm</c:v>
                </c:pt>
                <c:pt idx="53">
                  <c:v>State Farm</c:v>
                </c:pt>
                <c:pt idx="54">
                  <c:v>Travelers</c:v>
                </c:pt>
                <c:pt idx="55">
                  <c:v>Travelers</c:v>
                </c:pt>
                <c:pt idx="56">
                  <c:v>Westfield</c:v>
                </c:pt>
                <c:pt idx="57">
                  <c:v>Safeco</c:v>
                </c:pt>
                <c:pt idx="58">
                  <c:v>Farmers</c:v>
                </c:pt>
                <c:pt idx="59">
                  <c:v>Shelter</c:v>
                </c:pt>
                <c:pt idx="60">
                  <c:v>State Farm</c:v>
                </c:pt>
              </c:strCache>
            </c:strRef>
          </c:cat>
          <c:val>
            <c:numRef>
              <c:f>Townhomes!$C$3:$C$63</c:f>
              <c:numCache>
                <c:formatCode>_("$"* #,##0_);_("$"* \(#,##0\);_("$"* "-"??_);_(@_)</c:formatCode>
                <c:ptCount val="61"/>
                <c:pt idx="0">
                  <c:v>943</c:v>
                </c:pt>
                <c:pt idx="1">
                  <c:v>1060.5899999999999</c:v>
                </c:pt>
                <c:pt idx="2">
                  <c:v>693</c:v>
                </c:pt>
                <c:pt idx="3">
                  <c:v>1015</c:v>
                </c:pt>
                <c:pt idx="4">
                  <c:v>203.48</c:v>
                </c:pt>
                <c:pt idx="5">
                  <c:v>203.48</c:v>
                </c:pt>
                <c:pt idx="6">
                  <c:v>203.48</c:v>
                </c:pt>
                <c:pt idx="7">
                  <c:v>203.48</c:v>
                </c:pt>
                <c:pt idx="8">
                  <c:v>203.48</c:v>
                </c:pt>
                <c:pt idx="9">
                  <c:v>203.48</c:v>
                </c:pt>
                <c:pt idx="10">
                  <c:v>203.48</c:v>
                </c:pt>
                <c:pt idx="11">
                  <c:v>203.48</c:v>
                </c:pt>
                <c:pt idx="12">
                  <c:v>203.48</c:v>
                </c:pt>
                <c:pt idx="13">
                  <c:v>600</c:v>
                </c:pt>
                <c:pt idx="14">
                  <c:v>698</c:v>
                </c:pt>
                <c:pt idx="15">
                  <c:v>635</c:v>
                </c:pt>
                <c:pt idx="16">
                  <c:v>758.19</c:v>
                </c:pt>
                <c:pt idx="17">
                  <c:v>841</c:v>
                </c:pt>
                <c:pt idx="18">
                  <c:v>530</c:v>
                </c:pt>
                <c:pt idx="19">
                  <c:v>609</c:v>
                </c:pt>
                <c:pt idx="20">
                  <c:v>540</c:v>
                </c:pt>
                <c:pt idx="21">
                  <c:v>708</c:v>
                </c:pt>
                <c:pt idx="22">
                  <c:v>913</c:v>
                </c:pt>
                <c:pt idx="23">
                  <c:v>869</c:v>
                </c:pt>
                <c:pt idx="24">
                  <c:v>804</c:v>
                </c:pt>
                <c:pt idx="25">
                  <c:v>959</c:v>
                </c:pt>
                <c:pt idx="26">
                  <c:v>605</c:v>
                </c:pt>
                <c:pt idx="27">
                  <c:v>500</c:v>
                </c:pt>
                <c:pt idx="28">
                  <c:v>639</c:v>
                </c:pt>
                <c:pt idx="29">
                  <c:v>378</c:v>
                </c:pt>
                <c:pt idx="30">
                  <c:v>541.66999999999996</c:v>
                </c:pt>
                <c:pt idx="31">
                  <c:v>1066</c:v>
                </c:pt>
                <c:pt idx="32">
                  <c:v>391</c:v>
                </c:pt>
                <c:pt idx="33">
                  <c:v>662</c:v>
                </c:pt>
                <c:pt idx="36">
                  <c:v>540</c:v>
                </c:pt>
                <c:pt idx="37">
                  <c:v>800</c:v>
                </c:pt>
                <c:pt idx="38">
                  <c:v>599</c:v>
                </c:pt>
                <c:pt idx="39">
                  <c:v>469</c:v>
                </c:pt>
                <c:pt idx="40">
                  <c:v>489</c:v>
                </c:pt>
                <c:pt idx="41">
                  <c:v>599</c:v>
                </c:pt>
                <c:pt idx="42">
                  <c:v>868</c:v>
                </c:pt>
                <c:pt idx="43">
                  <c:v>253</c:v>
                </c:pt>
                <c:pt idx="44">
                  <c:v>418</c:v>
                </c:pt>
                <c:pt idx="45">
                  <c:v>413</c:v>
                </c:pt>
                <c:pt idx="46">
                  <c:v>414</c:v>
                </c:pt>
                <c:pt idx="47">
                  <c:v>487</c:v>
                </c:pt>
                <c:pt idx="48">
                  <c:v>498.1</c:v>
                </c:pt>
                <c:pt idx="49">
                  <c:v>795</c:v>
                </c:pt>
                <c:pt idx="50">
                  <c:v>661</c:v>
                </c:pt>
                <c:pt idx="51">
                  <c:v>403</c:v>
                </c:pt>
                <c:pt idx="52">
                  <c:v>420</c:v>
                </c:pt>
                <c:pt idx="53">
                  <c:v>437</c:v>
                </c:pt>
                <c:pt idx="54">
                  <c:v>626</c:v>
                </c:pt>
                <c:pt idx="55">
                  <c:v>626</c:v>
                </c:pt>
                <c:pt idx="56">
                  <c:v>262</c:v>
                </c:pt>
                <c:pt idx="57">
                  <c:v>562</c:v>
                </c:pt>
                <c:pt idx="58">
                  <c:v>629.29999999999995</c:v>
                </c:pt>
                <c:pt idx="59">
                  <c:v>401</c:v>
                </c:pt>
                <c:pt idx="60">
                  <c:v>335</c:v>
                </c:pt>
              </c:numCache>
            </c:numRef>
          </c:val>
          <c:extLst>
            <c:ext xmlns:c16="http://schemas.microsoft.com/office/drawing/2014/chart" uri="{C3380CC4-5D6E-409C-BE32-E72D297353CC}">
              <c16:uniqueId val="{00000000-FA42-4B01-855C-986278CA6DA1}"/>
            </c:ext>
          </c:extLst>
        </c:ser>
        <c:dLbls>
          <c:showLegendKey val="0"/>
          <c:showVal val="0"/>
          <c:showCatName val="0"/>
          <c:showSerName val="0"/>
          <c:showPercent val="0"/>
          <c:showBubbleSize val="0"/>
        </c:dLbls>
        <c:gapWidth val="150"/>
        <c:axId val="563772392"/>
        <c:axId val="563774552"/>
      </c:barChart>
      <c:lineChart>
        <c:grouping val="standard"/>
        <c:varyColors val="0"/>
        <c:ser>
          <c:idx val="2"/>
          <c:order val="2"/>
          <c:tx>
            <c:strRef>
              <c:f>Townhomes!$F$2</c:f>
              <c:strCache>
                <c:ptCount val="1"/>
                <c:pt idx="0">
                  <c:v>Dwell / Bldg.</c:v>
                </c:pt>
              </c:strCache>
            </c:strRef>
          </c:tx>
          <c:spPr>
            <a:ln w="9525" cap="rnd">
              <a:solidFill>
                <a:schemeClr val="accent3">
                  <a:tint val="65000"/>
                </a:schemeClr>
              </a:solidFill>
              <a:round/>
            </a:ln>
            <a:effectLst>
              <a:outerShdw blurRad="57150" dist="19050" dir="5400000" algn="ctr" rotWithShape="0">
                <a:srgbClr val="000000">
                  <a:alpha val="63000"/>
                </a:srgbClr>
              </a:outerShdw>
            </a:effectLst>
          </c:spPr>
          <c:marker>
            <c:symbol val="none"/>
          </c:marker>
          <c:val>
            <c:numRef>
              <c:f>Townhomes!$F$3:$F$67</c:f>
              <c:numCache>
                <c:formatCode>_("$"* #,##0_);_("$"* \(#,##0\);_("$"* "-"??_);_(@_)</c:formatCode>
                <c:ptCount val="65"/>
                <c:pt idx="0">
                  <c:v>338000</c:v>
                </c:pt>
                <c:pt idx="1">
                  <c:v>317000</c:v>
                </c:pt>
                <c:pt idx="2">
                  <c:v>313200</c:v>
                </c:pt>
                <c:pt idx="3">
                  <c:v>308100</c:v>
                </c:pt>
                <c:pt idx="4">
                  <c:v>300000</c:v>
                </c:pt>
                <c:pt idx="5">
                  <c:v>300000</c:v>
                </c:pt>
                <c:pt idx="6">
                  <c:v>300000</c:v>
                </c:pt>
                <c:pt idx="7">
                  <c:v>300000</c:v>
                </c:pt>
                <c:pt idx="8">
                  <c:v>300000</c:v>
                </c:pt>
                <c:pt idx="9">
                  <c:v>300000</c:v>
                </c:pt>
                <c:pt idx="10">
                  <c:v>300000</c:v>
                </c:pt>
                <c:pt idx="11">
                  <c:v>300000</c:v>
                </c:pt>
                <c:pt idx="12">
                  <c:v>300000</c:v>
                </c:pt>
                <c:pt idx="13">
                  <c:v>300000</c:v>
                </c:pt>
                <c:pt idx="14">
                  <c:v>281682</c:v>
                </c:pt>
                <c:pt idx="15">
                  <c:v>264000</c:v>
                </c:pt>
                <c:pt idx="16">
                  <c:v>254000</c:v>
                </c:pt>
                <c:pt idx="17">
                  <c:v>253200</c:v>
                </c:pt>
                <c:pt idx="18">
                  <c:v>244400</c:v>
                </c:pt>
                <c:pt idx="19">
                  <c:v>243700</c:v>
                </c:pt>
                <c:pt idx="20">
                  <c:v>243100</c:v>
                </c:pt>
                <c:pt idx="21">
                  <c:v>243000</c:v>
                </c:pt>
                <c:pt idx="22">
                  <c:v>241700</c:v>
                </c:pt>
                <c:pt idx="23">
                  <c:v>240000</c:v>
                </c:pt>
                <c:pt idx="24">
                  <c:v>227500</c:v>
                </c:pt>
                <c:pt idx="25">
                  <c:v>209950</c:v>
                </c:pt>
                <c:pt idx="26">
                  <c:v>206400</c:v>
                </c:pt>
                <c:pt idx="27">
                  <c:v>200500</c:v>
                </c:pt>
                <c:pt idx="28">
                  <c:v>181700</c:v>
                </c:pt>
                <c:pt idx="29">
                  <c:v>181000</c:v>
                </c:pt>
                <c:pt idx="30">
                  <c:v>167000</c:v>
                </c:pt>
                <c:pt idx="31">
                  <c:v>162000</c:v>
                </c:pt>
                <c:pt idx="32">
                  <c:v>155100</c:v>
                </c:pt>
                <c:pt idx="33">
                  <c:v>154400</c:v>
                </c:pt>
                <c:pt idx="34">
                  <c:v>153600</c:v>
                </c:pt>
                <c:pt idx="35">
                  <c:v>150000</c:v>
                </c:pt>
                <c:pt idx="36">
                  <c:v>142500</c:v>
                </c:pt>
                <c:pt idx="37">
                  <c:v>136000</c:v>
                </c:pt>
                <c:pt idx="38">
                  <c:v>135100</c:v>
                </c:pt>
                <c:pt idx="39">
                  <c:v>133100</c:v>
                </c:pt>
                <c:pt idx="40">
                  <c:v>132115</c:v>
                </c:pt>
                <c:pt idx="41">
                  <c:v>117000</c:v>
                </c:pt>
                <c:pt idx="42">
                  <c:v>113080</c:v>
                </c:pt>
                <c:pt idx="43">
                  <c:v>112500</c:v>
                </c:pt>
                <c:pt idx="44">
                  <c:v>105200</c:v>
                </c:pt>
                <c:pt idx="45">
                  <c:v>104200</c:v>
                </c:pt>
                <c:pt idx="46">
                  <c:v>103900</c:v>
                </c:pt>
                <c:pt idx="47">
                  <c:v>102700</c:v>
                </c:pt>
                <c:pt idx="48">
                  <c:v>102000</c:v>
                </c:pt>
                <c:pt idx="49">
                  <c:v>98000</c:v>
                </c:pt>
                <c:pt idx="50">
                  <c:v>95480</c:v>
                </c:pt>
                <c:pt idx="51">
                  <c:v>91400</c:v>
                </c:pt>
                <c:pt idx="52">
                  <c:v>91200</c:v>
                </c:pt>
                <c:pt idx="53">
                  <c:v>89300</c:v>
                </c:pt>
                <c:pt idx="54">
                  <c:v>88200</c:v>
                </c:pt>
                <c:pt idx="55">
                  <c:v>88200</c:v>
                </c:pt>
                <c:pt idx="56">
                  <c:v>86528</c:v>
                </c:pt>
                <c:pt idx="57">
                  <c:v>85000</c:v>
                </c:pt>
                <c:pt idx="58">
                  <c:v>84000</c:v>
                </c:pt>
                <c:pt idx="59">
                  <c:v>83000</c:v>
                </c:pt>
                <c:pt idx="60">
                  <c:v>75000</c:v>
                </c:pt>
                <c:pt idx="61">
                  <c:v>65728</c:v>
                </c:pt>
                <c:pt idx="62">
                  <c:v>64000</c:v>
                </c:pt>
                <c:pt idx="63">
                  <c:v>58600</c:v>
                </c:pt>
                <c:pt idx="64">
                  <c:v>31100</c:v>
                </c:pt>
              </c:numCache>
            </c:numRef>
          </c:val>
          <c:smooth val="0"/>
          <c:extLst>
            <c:ext xmlns:c16="http://schemas.microsoft.com/office/drawing/2014/chart" uri="{C3380CC4-5D6E-409C-BE32-E72D297353CC}">
              <c16:uniqueId val="{00000003-FA42-4B01-855C-986278CA6DA1}"/>
            </c:ext>
          </c:extLst>
        </c:ser>
        <c:dLbls>
          <c:showLegendKey val="0"/>
          <c:showVal val="0"/>
          <c:showCatName val="0"/>
          <c:showSerName val="0"/>
          <c:showPercent val="0"/>
          <c:showBubbleSize val="0"/>
        </c:dLbls>
        <c:marker val="1"/>
        <c:smooth val="0"/>
        <c:axId val="627373432"/>
        <c:axId val="627373072"/>
        <c:extLst>
          <c:ext xmlns:c15="http://schemas.microsoft.com/office/drawing/2012/chart" uri="{02D57815-91ED-43cb-92C2-25804820EDAC}">
            <c15:filteredLineSeries>
              <c15:ser>
                <c:idx val="1"/>
                <c:order val="1"/>
                <c:tx>
                  <c:strRef>
                    <c:extLst>
                      <c:ext uri="{02D57815-91ED-43cb-92C2-25804820EDAC}">
                        <c15:formulaRef>
                          <c15:sqref>Townhomes!$C$2</c15:sqref>
                        </c15:formulaRef>
                      </c:ext>
                    </c:extLst>
                    <c:strCache>
                      <c:ptCount val="1"/>
                      <c:pt idx="0">
                        <c:v>Prem. (Yr.)</c:v>
                      </c:pt>
                    </c:strCache>
                  </c:strRef>
                </c:tx>
                <c:spPr>
                  <a:ln w="9525" cap="rnd">
                    <a:solidFill>
                      <a:schemeClr val="accent3"/>
                    </a:solidFill>
                    <a:round/>
                  </a:ln>
                  <a:effectLst>
                    <a:outerShdw blurRad="57150" dist="19050" dir="5400000" algn="ctr" rotWithShape="0">
                      <a:srgbClr val="000000">
                        <a:alpha val="63000"/>
                      </a:srgbClr>
                    </a:outerShdw>
                  </a:effectLst>
                </c:spPr>
                <c:marker>
                  <c:symbol val="none"/>
                </c:marker>
                <c:val>
                  <c:numRef>
                    <c:extLst>
                      <c:ext uri="{02D57815-91ED-43cb-92C2-25804820EDAC}">
                        <c15:formulaRef>
                          <c15:sqref>Townhomes!$C$3:$C$67</c15:sqref>
                        </c15:formulaRef>
                      </c:ext>
                    </c:extLst>
                    <c:numCache>
                      <c:formatCode>_("$"* #,##0_);_("$"* \(#,##0\);_("$"* "-"??_);_(@_)</c:formatCode>
                      <c:ptCount val="65"/>
                      <c:pt idx="0">
                        <c:v>943</c:v>
                      </c:pt>
                      <c:pt idx="1">
                        <c:v>1060.5899999999999</c:v>
                      </c:pt>
                      <c:pt idx="2">
                        <c:v>693</c:v>
                      </c:pt>
                      <c:pt idx="3">
                        <c:v>1015</c:v>
                      </c:pt>
                      <c:pt idx="4">
                        <c:v>203.48</c:v>
                      </c:pt>
                      <c:pt idx="5">
                        <c:v>203.48</c:v>
                      </c:pt>
                      <c:pt idx="6">
                        <c:v>203.48</c:v>
                      </c:pt>
                      <c:pt idx="7">
                        <c:v>203.48</c:v>
                      </c:pt>
                      <c:pt idx="8">
                        <c:v>203.48</c:v>
                      </c:pt>
                      <c:pt idx="9">
                        <c:v>203.48</c:v>
                      </c:pt>
                      <c:pt idx="10">
                        <c:v>203.48</c:v>
                      </c:pt>
                      <c:pt idx="11">
                        <c:v>203.48</c:v>
                      </c:pt>
                      <c:pt idx="12">
                        <c:v>203.48</c:v>
                      </c:pt>
                      <c:pt idx="13">
                        <c:v>600</c:v>
                      </c:pt>
                      <c:pt idx="14">
                        <c:v>698</c:v>
                      </c:pt>
                      <c:pt idx="15">
                        <c:v>635</c:v>
                      </c:pt>
                      <c:pt idx="16">
                        <c:v>758.19</c:v>
                      </c:pt>
                      <c:pt idx="17">
                        <c:v>841</c:v>
                      </c:pt>
                      <c:pt idx="18">
                        <c:v>530</c:v>
                      </c:pt>
                      <c:pt idx="19">
                        <c:v>609</c:v>
                      </c:pt>
                      <c:pt idx="20">
                        <c:v>540</c:v>
                      </c:pt>
                      <c:pt idx="21">
                        <c:v>708</c:v>
                      </c:pt>
                      <c:pt idx="22">
                        <c:v>913</c:v>
                      </c:pt>
                      <c:pt idx="23">
                        <c:v>869</c:v>
                      </c:pt>
                      <c:pt idx="24">
                        <c:v>804</c:v>
                      </c:pt>
                      <c:pt idx="25">
                        <c:v>959</c:v>
                      </c:pt>
                      <c:pt idx="26">
                        <c:v>605</c:v>
                      </c:pt>
                      <c:pt idx="27">
                        <c:v>500</c:v>
                      </c:pt>
                      <c:pt idx="28">
                        <c:v>639</c:v>
                      </c:pt>
                      <c:pt idx="29">
                        <c:v>378</c:v>
                      </c:pt>
                      <c:pt idx="30">
                        <c:v>541.66999999999996</c:v>
                      </c:pt>
                      <c:pt idx="31">
                        <c:v>1066</c:v>
                      </c:pt>
                      <c:pt idx="32">
                        <c:v>391</c:v>
                      </c:pt>
                      <c:pt idx="33">
                        <c:v>662</c:v>
                      </c:pt>
                      <c:pt idx="36">
                        <c:v>540</c:v>
                      </c:pt>
                      <c:pt idx="37">
                        <c:v>800</c:v>
                      </c:pt>
                      <c:pt idx="38">
                        <c:v>599</c:v>
                      </c:pt>
                      <c:pt idx="39">
                        <c:v>469</c:v>
                      </c:pt>
                      <c:pt idx="40">
                        <c:v>489</c:v>
                      </c:pt>
                      <c:pt idx="41">
                        <c:v>599</c:v>
                      </c:pt>
                      <c:pt idx="42">
                        <c:v>868</c:v>
                      </c:pt>
                      <c:pt idx="43">
                        <c:v>253</c:v>
                      </c:pt>
                      <c:pt idx="44">
                        <c:v>418</c:v>
                      </c:pt>
                      <c:pt idx="45">
                        <c:v>413</c:v>
                      </c:pt>
                      <c:pt idx="46">
                        <c:v>414</c:v>
                      </c:pt>
                      <c:pt idx="47">
                        <c:v>487</c:v>
                      </c:pt>
                      <c:pt idx="48">
                        <c:v>498.1</c:v>
                      </c:pt>
                      <c:pt idx="49">
                        <c:v>795</c:v>
                      </c:pt>
                      <c:pt idx="50">
                        <c:v>661</c:v>
                      </c:pt>
                      <c:pt idx="51">
                        <c:v>403</c:v>
                      </c:pt>
                      <c:pt idx="52">
                        <c:v>420</c:v>
                      </c:pt>
                      <c:pt idx="53">
                        <c:v>437</c:v>
                      </c:pt>
                      <c:pt idx="54">
                        <c:v>626</c:v>
                      </c:pt>
                      <c:pt idx="55">
                        <c:v>626</c:v>
                      </c:pt>
                      <c:pt idx="56">
                        <c:v>262</c:v>
                      </c:pt>
                      <c:pt idx="57">
                        <c:v>562</c:v>
                      </c:pt>
                      <c:pt idx="58">
                        <c:v>629.29999999999995</c:v>
                      </c:pt>
                      <c:pt idx="59">
                        <c:v>401</c:v>
                      </c:pt>
                      <c:pt idx="60">
                        <c:v>335</c:v>
                      </c:pt>
                      <c:pt idx="61">
                        <c:v>526</c:v>
                      </c:pt>
                      <c:pt idx="62">
                        <c:v>316</c:v>
                      </c:pt>
                      <c:pt idx="63">
                        <c:v>493</c:v>
                      </c:pt>
                      <c:pt idx="64">
                        <c:v>329</c:v>
                      </c:pt>
                    </c:numCache>
                  </c:numRef>
                </c:val>
                <c:smooth val="0"/>
                <c:extLst>
                  <c:ext xmlns:c16="http://schemas.microsoft.com/office/drawing/2014/chart" uri="{C3380CC4-5D6E-409C-BE32-E72D297353CC}">
                    <c16:uniqueId val="{00000001-FA42-4B01-855C-986278CA6DA1}"/>
                  </c:ext>
                </c:extLst>
              </c15:ser>
            </c15:filteredLineSeries>
          </c:ext>
        </c:extLst>
      </c:lineChart>
      <c:catAx>
        <c:axId val="563772392"/>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w="9525" cap="flat" cmpd="sng" algn="ctr">
            <a:solidFill>
              <a:schemeClr val="accent5">
                <a:alpha val="96000"/>
              </a:schemeClr>
            </a:solidFill>
          </a:ln>
          <a:effectLst/>
        </c:spPr>
        <c:txPr>
          <a:bodyPr rot="5400000" spcFirstLastPara="1" vertOverflow="ellipsis"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63774552"/>
        <c:crosses val="autoZero"/>
        <c:auto val="1"/>
        <c:lblAlgn val="ctr"/>
        <c:lblOffset val="100"/>
        <c:tickLblSkip val="1"/>
        <c:noMultiLvlLbl val="0"/>
      </c:catAx>
      <c:valAx>
        <c:axId val="563774552"/>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PREMIUM</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63772392"/>
        <c:crosses val="autoZero"/>
        <c:crossBetween val="between"/>
      </c:valAx>
      <c:valAx>
        <c:axId val="627373072"/>
        <c:scaling>
          <c:orientation val="minMax"/>
        </c:scaling>
        <c:delete val="0"/>
        <c:axPos val="r"/>
        <c:title>
          <c:tx>
            <c:rich>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PERSONAL PROPERTY</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_(&quot;$&quot;* #,##0_);_(&quot;$&quot;* \(#,##0\);_(&quot;$&quot;* &quot;-&quot;??_);_(@_)" sourceLinked="1"/>
        <c:majorTickMark val="out"/>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27373432"/>
        <c:crosses val="max"/>
        <c:crossBetween val="between"/>
      </c:valAx>
      <c:catAx>
        <c:axId val="627373432"/>
        <c:scaling>
          <c:orientation val="minMax"/>
        </c:scaling>
        <c:delete val="1"/>
        <c:axPos val="b"/>
        <c:numFmt formatCode="m/d/yyyy" sourceLinked="1"/>
        <c:majorTickMark val="out"/>
        <c:minorTickMark val="none"/>
        <c:tickLblPos val="nextTo"/>
        <c:crossAx val="627373072"/>
        <c:crosses val="autoZero"/>
        <c:auto val="1"/>
        <c:lblAlgn val="ctr"/>
        <c:lblOffset val="100"/>
        <c:noMultiLvlLbl val="0"/>
      </c:catAx>
      <c:spPr>
        <a:noFill/>
        <a:ln>
          <a:noFill/>
        </a:ln>
        <a:effectLst/>
      </c:spPr>
    </c:plotArea>
    <c:legend>
      <c:legendPos val="t"/>
      <c:layout>
        <c:manualLayout>
          <c:xMode val="edge"/>
          <c:yMode val="edge"/>
          <c:x val="0.77130339476796173"/>
          <c:y val="4.4386162256033784E-2"/>
          <c:w val="0.12405976176054916"/>
          <c:h val="0.14974996546484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kumimoji="0" lang="en-US" sz="1200" b="1" i="0" u="none" strike="noStrike" kern="1200" cap="none" spc="100" normalizeH="0" baseline="0" noProof="0">
                <a:ln>
                  <a:noFill/>
                </a:ln>
                <a:solidFill>
                  <a:sysClr val="window" lastClr="FFFFFF">
                    <a:lumMod val="95000"/>
                  </a:sysClr>
                </a:solidFill>
                <a:effectLst>
                  <a:outerShdw blurRad="50800" dist="38100" dir="5400000" algn="t" rotWithShape="0">
                    <a:prstClr val="black">
                      <a:alpha val="40000"/>
                    </a:prstClr>
                  </a:outerShdw>
                </a:effectLst>
                <a:uLnTx/>
                <a:uFillTx/>
                <a:latin typeface="Aptos Narrow" panose="02110004020202020204"/>
              </a:rPr>
              <a:t>Brookwillow Village Unitowners Insurance</a:t>
            </a:r>
          </a:p>
          <a:p>
            <a:pPr>
              <a:defRPr/>
            </a:pPr>
            <a:r>
              <a:rPr kumimoji="0" lang="en-US" sz="1000" b="0" i="0" u="none" strike="noStrike" kern="1200" cap="none" spc="100" normalizeH="0" baseline="0" noProof="0">
                <a:ln>
                  <a:noFill/>
                </a:ln>
                <a:solidFill>
                  <a:sysClr val="window" lastClr="FFFFFF">
                    <a:lumMod val="95000"/>
                  </a:sysClr>
                </a:solidFill>
                <a:effectLst>
                  <a:outerShdw blurRad="50800" dist="38100" dir="5400000" algn="t" rotWithShape="0">
                    <a:prstClr val="black">
                      <a:alpha val="40000"/>
                    </a:prstClr>
                  </a:outerShdw>
                </a:effectLst>
                <a:uLnTx/>
                <a:uFillTx/>
                <a:latin typeface="Aptos Narrow" panose="02110004020202020204"/>
              </a:rPr>
              <a:t>Annual Premium &amp; Personal Property Coverage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4942598613986494"/>
          <c:y val="0.23241586989126359"/>
          <c:w val="0.67109606741231498"/>
          <c:h val="0.40971284839395083"/>
        </c:manualLayout>
      </c:layout>
      <c:barChart>
        <c:barDir val="col"/>
        <c:grouping val="clustered"/>
        <c:varyColors val="0"/>
        <c:ser>
          <c:idx val="0"/>
          <c:order val="0"/>
          <c:tx>
            <c:strRef>
              <c:f>Townhomes!$C$2</c:f>
              <c:strCache>
                <c:ptCount val="1"/>
                <c:pt idx="0">
                  <c:v>Prem. (Yr.)</c:v>
                </c:pt>
              </c:strCache>
            </c:strRef>
          </c:tx>
          <c:spPr>
            <a:gradFill rotWithShape="1">
              <a:gsLst>
                <a:gs pos="0">
                  <a:schemeClr val="accent3">
                    <a:shade val="65000"/>
                    <a:satMod val="103000"/>
                    <a:lumMod val="102000"/>
                    <a:tint val="94000"/>
                  </a:schemeClr>
                </a:gs>
                <a:gs pos="50000">
                  <a:schemeClr val="accent3">
                    <a:shade val="65000"/>
                    <a:satMod val="110000"/>
                    <a:lumMod val="100000"/>
                    <a:shade val="100000"/>
                  </a:schemeClr>
                </a:gs>
                <a:gs pos="100000">
                  <a:schemeClr val="accent3">
                    <a:shade val="6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Townhomes!$Q$3:$Q$67</c:f>
              <c:strCache>
                <c:ptCount val="65"/>
                <c:pt idx="0">
                  <c:v>Owner Occ.</c:v>
                </c:pt>
                <c:pt idx="1">
                  <c:v>Owner Occ.</c:v>
                </c:pt>
                <c:pt idx="2">
                  <c:v>Tenant/Rental</c:v>
                </c:pt>
                <c:pt idx="3">
                  <c:v>Tenant/Rental</c:v>
                </c:pt>
                <c:pt idx="4">
                  <c:v>Tenant/Rental</c:v>
                </c:pt>
                <c:pt idx="5">
                  <c:v>Tenant/Rental</c:v>
                </c:pt>
                <c:pt idx="6">
                  <c:v>Tenant/Rental</c:v>
                </c:pt>
                <c:pt idx="7">
                  <c:v>Tenant/Rental</c:v>
                </c:pt>
                <c:pt idx="8">
                  <c:v>Tenant/Rental</c:v>
                </c:pt>
                <c:pt idx="9">
                  <c:v>Tenant/Rental</c:v>
                </c:pt>
                <c:pt idx="10">
                  <c:v>Tenant/Rental</c:v>
                </c:pt>
                <c:pt idx="11">
                  <c:v>Tenant/Rental</c:v>
                </c:pt>
                <c:pt idx="12">
                  <c:v>Tenant/Rental</c:v>
                </c:pt>
                <c:pt idx="13">
                  <c:v>Tenant/Rental</c:v>
                </c:pt>
                <c:pt idx="14">
                  <c:v>Tenant/Rental</c:v>
                </c:pt>
                <c:pt idx="16">
                  <c:v>Tenant/Rental</c:v>
                </c:pt>
                <c:pt idx="17">
                  <c:v>Owner Occ.</c:v>
                </c:pt>
                <c:pt idx="18">
                  <c:v>Tenant/Rental</c:v>
                </c:pt>
                <c:pt idx="19">
                  <c:v>Tenant/Rental</c:v>
                </c:pt>
                <c:pt idx="20">
                  <c:v>Tenant/Rental</c:v>
                </c:pt>
                <c:pt idx="22">
                  <c:v>Owner Occ.</c:v>
                </c:pt>
                <c:pt idx="23">
                  <c:v>Owner Occ.</c:v>
                </c:pt>
                <c:pt idx="24">
                  <c:v>Tenant/Rental</c:v>
                </c:pt>
                <c:pt idx="25">
                  <c:v>Owner Occ.</c:v>
                </c:pt>
                <c:pt idx="27">
                  <c:v>Tenant/Rental</c:v>
                </c:pt>
                <c:pt idx="29">
                  <c:v>Owner Occ.</c:v>
                </c:pt>
                <c:pt idx="30">
                  <c:v>Tenant/Rental</c:v>
                </c:pt>
                <c:pt idx="31">
                  <c:v>Owner Occ.</c:v>
                </c:pt>
                <c:pt idx="32">
                  <c:v>Tenant/Rental</c:v>
                </c:pt>
                <c:pt idx="34">
                  <c:v>Tenant/Rental</c:v>
                </c:pt>
                <c:pt idx="35">
                  <c:v>Tenant/Rental</c:v>
                </c:pt>
                <c:pt idx="36">
                  <c:v>Tenant/Rental</c:v>
                </c:pt>
                <c:pt idx="37">
                  <c:v>Tenant/Rental</c:v>
                </c:pt>
                <c:pt idx="39">
                  <c:v>Tenant/Rental</c:v>
                </c:pt>
                <c:pt idx="40">
                  <c:v>Tenant/Rental</c:v>
                </c:pt>
                <c:pt idx="41">
                  <c:v>Tenant/Rental</c:v>
                </c:pt>
                <c:pt idx="43">
                  <c:v>Tenant/Rental</c:v>
                </c:pt>
                <c:pt idx="45">
                  <c:v>Tenant/Rental</c:v>
                </c:pt>
                <c:pt idx="46">
                  <c:v>Tenant/Rental</c:v>
                </c:pt>
                <c:pt idx="47">
                  <c:v>Owner Occ.</c:v>
                </c:pt>
                <c:pt idx="48">
                  <c:v>Tenant/Rental</c:v>
                </c:pt>
                <c:pt idx="49">
                  <c:v>Owner Occ.</c:v>
                </c:pt>
                <c:pt idx="50">
                  <c:v>Tenant/Rental</c:v>
                </c:pt>
                <c:pt idx="52">
                  <c:v>Tenant/Rental</c:v>
                </c:pt>
                <c:pt idx="53">
                  <c:v>Owner Occ.</c:v>
                </c:pt>
                <c:pt idx="54">
                  <c:v>Tenant/Rental</c:v>
                </c:pt>
                <c:pt idx="55">
                  <c:v>Tenant/Rental</c:v>
                </c:pt>
                <c:pt idx="56">
                  <c:v>Tenant/Rental</c:v>
                </c:pt>
                <c:pt idx="58">
                  <c:v>Tenant/Rental</c:v>
                </c:pt>
                <c:pt idx="59">
                  <c:v>Owner Occ.</c:v>
                </c:pt>
                <c:pt idx="60">
                  <c:v>Owner Occ.</c:v>
                </c:pt>
                <c:pt idx="63">
                  <c:v>Tenant/Rental</c:v>
                </c:pt>
                <c:pt idx="64">
                  <c:v>Tenant/Rental</c:v>
                </c:pt>
              </c:strCache>
            </c:strRef>
          </c:cat>
          <c:val>
            <c:numRef>
              <c:f>Townhomes!$C$3:$C$67</c:f>
              <c:numCache>
                <c:formatCode>_("$"* #,##0_);_("$"* \(#,##0\);_("$"* "-"??_);_(@_)</c:formatCode>
                <c:ptCount val="65"/>
                <c:pt idx="0">
                  <c:v>943</c:v>
                </c:pt>
                <c:pt idx="1">
                  <c:v>1060.5899999999999</c:v>
                </c:pt>
                <c:pt idx="2">
                  <c:v>693</c:v>
                </c:pt>
                <c:pt idx="3">
                  <c:v>1015</c:v>
                </c:pt>
                <c:pt idx="4">
                  <c:v>203.48</c:v>
                </c:pt>
                <c:pt idx="5">
                  <c:v>203.48</c:v>
                </c:pt>
                <c:pt idx="6">
                  <c:v>203.48</c:v>
                </c:pt>
                <c:pt idx="7">
                  <c:v>203.48</c:v>
                </c:pt>
                <c:pt idx="8">
                  <c:v>203.48</c:v>
                </c:pt>
                <c:pt idx="9">
                  <c:v>203.48</c:v>
                </c:pt>
                <c:pt idx="10">
                  <c:v>203.48</c:v>
                </c:pt>
                <c:pt idx="11">
                  <c:v>203.48</c:v>
                </c:pt>
                <c:pt idx="12">
                  <c:v>203.48</c:v>
                </c:pt>
                <c:pt idx="13">
                  <c:v>600</c:v>
                </c:pt>
                <c:pt idx="14">
                  <c:v>698</c:v>
                </c:pt>
                <c:pt idx="15">
                  <c:v>635</c:v>
                </c:pt>
                <c:pt idx="16">
                  <c:v>758.19</c:v>
                </c:pt>
                <c:pt idx="17">
                  <c:v>841</c:v>
                </c:pt>
                <c:pt idx="18">
                  <c:v>530</c:v>
                </c:pt>
                <c:pt idx="19">
                  <c:v>609</c:v>
                </c:pt>
                <c:pt idx="20">
                  <c:v>540</c:v>
                </c:pt>
                <c:pt idx="21">
                  <c:v>708</c:v>
                </c:pt>
                <c:pt idx="22">
                  <c:v>913</c:v>
                </c:pt>
                <c:pt idx="23">
                  <c:v>869</c:v>
                </c:pt>
                <c:pt idx="24">
                  <c:v>804</c:v>
                </c:pt>
                <c:pt idx="25">
                  <c:v>959</c:v>
                </c:pt>
                <c:pt idx="26">
                  <c:v>605</c:v>
                </c:pt>
                <c:pt idx="27">
                  <c:v>500</c:v>
                </c:pt>
                <c:pt idx="28">
                  <c:v>639</c:v>
                </c:pt>
                <c:pt idx="29">
                  <c:v>378</c:v>
                </c:pt>
                <c:pt idx="30">
                  <c:v>541.66999999999996</c:v>
                </c:pt>
                <c:pt idx="31">
                  <c:v>1066</c:v>
                </c:pt>
                <c:pt idx="32">
                  <c:v>391</c:v>
                </c:pt>
                <c:pt idx="33">
                  <c:v>662</c:v>
                </c:pt>
                <c:pt idx="36">
                  <c:v>540</c:v>
                </c:pt>
                <c:pt idx="37">
                  <c:v>800</c:v>
                </c:pt>
                <c:pt idx="38">
                  <c:v>599</c:v>
                </c:pt>
                <c:pt idx="39">
                  <c:v>469</c:v>
                </c:pt>
                <c:pt idx="40">
                  <c:v>489</c:v>
                </c:pt>
                <c:pt idx="41">
                  <c:v>599</c:v>
                </c:pt>
                <c:pt idx="42">
                  <c:v>868</c:v>
                </c:pt>
                <c:pt idx="43">
                  <c:v>253</c:v>
                </c:pt>
                <c:pt idx="44">
                  <c:v>418</c:v>
                </c:pt>
                <c:pt idx="45">
                  <c:v>413</c:v>
                </c:pt>
                <c:pt idx="46">
                  <c:v>414</c:v>
                </c:pt>
                <c:pt idx="47">
                  <c:v>487</c:v>
                </c:pt>
                <c:pt idx="48">
                  <c:v>498.1</c:v>
                </c:pt>
                <c:pt idx="49">
                  <c:v>795</c:v>
                </c:pt>
                <c:pt idx="50">
                  <c:v>661</c:v>
                </c:pt>
                <c:pt idx="51">
                  <c:v>403</c:v>
                </c:pt>
                <c:pt idx="52">
                  <c:v>420</c:v>
                </c:pt>
                <c:pt idx="53">
                  <c:v>437</c:v>
                </c:pt>
                <c:pt idx="54">
                  <c:v>626</c:v>
                </c:pt>
                <c:pt idx="55">
                  <c:v>626</c:v>
                </c:pt>
                <c:pt idx="56">
                  <c:v>262</c:v>
                </c:pt>
                <c:pt idx="57">
                  <c:v>562</c:v>
                </c:pt>
                <c:pt idx="58">
                  <c:v>629.29999999999995</c:v>
                </c:pt>
                <c:pt idx="59">
                  <c:v>401</c:v>
                </c:pt>
                <c:pt idx="60">
                  <c:v>335</c:v>
                </c:pt>
                <c:pt idx="61">
                  <c:v>526</c:v>
                </c:pt>
                <c:pt idx="62">
                  <c:v>316</c:v>
                </c:pt>
                <c:pt idx="63">
                  <c:v>493</c:v>
                </c:pt>
                <c:pt idx="64">
                  <c:v>329</c:v>
                </c:pt>
              </c:numCache>
            </c:numRef>
          </c:val>
          <c:extLst>
            <c:ext xmlns:c16="http://schemas.microsoft.com/office/drawing/2014/chart" uri="{C3380CC4-5D6E-409C-BE32-E72D297353CC}">
              <c16:uniqueId val="{00000000-8C8D-4917-A02A-807462AEC905}"/>
            </c:ext>
          </c:extLst>
        </c:ser>
        <c:dLbls>
          <c:showLegendKey val="0"/>
          <c:showVal val="0"/>
          <c:showCatName val="0"/>
          <c:showSerName val="0"/>
          <c:showPercent val="0"/>
          <c:showBubbleSize val="0"/>
        </c:dLbls>
        <c:gapWidth val="150"/>
        <c:axId val="563772392"/>
        <c:axId val="563774552"/>
      </c:barChart>
      <c:lineChart>
        <c:grouping val="standard"/>
        <c:varyColors val="0"/>
        <c:ser>
          <c:idx val="2"/>
          <c:order val="1"/>
          <c:tx>
            <c:strRef>
              <c:f>Townhomes!$F$2</c:f>
              <c:strCache>
                <c:ptCount val="1"/>
                <c:pt idx="0">
                  <c:v>Dwell / Bldg.</c:v>
                </c:pt>
              </c:strCache>
            </c:strRef>
          </c:tx>
          <c:spPr>
            <a:ln w="9525" cap="rnd">
              <a:solidFill>
                <a:schemeClr val="accent3">
                  <a:tint val="65000"/>
                </a:schemeClr>
              </a:solidFill>
              <a:round/>
            </a:ln>
            <a:effectLst>
              <a:outerShdw blurRad="57150" dist="19050" dir="5400000" algn="ctr" rotWithShape="0">
                <a:srgbClr val="000000">
                  <a:alpha val="63000"/>
                </a:srgbClr>
              </a:outerShdw>
            </a:effectLst>
          </c:spPr>
          <c:marker>
            <c:symbol val="none"/>
          </c:marker>
          <c:val>
            <c:numRef>
              <c:f>Townhomes!$F$3:$F$67</c:f>
              <c:numCache>
                <c:formatCode>_("$"* #,##0_);_("$"* \(#,##0\);_("$"* "-"??_);_(@_)</c:formatCode>
                <c:ptCount val="65"/>
                <c:pt idx="0">
                  <c:v>338000</c:v>
                </c:pt>
                <c:pt idx="1">
                  <c:v>317000</c:v>
                </c:pt>
                <c:pt idx="2">
                  <c:v>313200</c:v>
                </c:pt>
                <c:pt idx="3">
                  <c:v>308100</c:v>
                </c:pt>
                <c:pt idx="4">
                  <c:v>300000</c:v>
                </c:pt>
                <c:pt idx="5">
                  <c:v>300000</c:v>
                </c:pt>
                <c:pt idx="6">
                  <c:v>300000</c:v>
                </c:pt>
                <c:pt idx="7">
                  <c:v>300000</c:v>
                </c:pt>
                <c:pt idx="8">
                  <c:v>300000</c:v>
                </c:pt>
                <c:pt idx="9">
                  <c:v>300000</c:v>
                </c:pt>
                <c:pt idx="10">
                  <c:v>300000</c:v>
                </c:pt>
                <c:pt idx="11">
                  <c:v>300000</c:v>
                </c:pt>
                <c:pt idx="12">
                  <c:v>300000</c:v>
                </c:pt>
                <c:pt idx="13">
                  <c:v>300000</c:v>
                </c:pt>
                <c:pt idx="14">
                  <c:v>281682</c:v>
                </c:pt>
                <c:pt idx="15">
                  <c:v>264000</c:v>
                </c:pt>
                <c:pt idx="16">
                  <c:v>254000</c:v>
                </c:pt>
                <c:pt idx="17">
                  <c:v>253200</c:v>
                </c:pt>
                <c:pt idx="18">
                  <c:v>244400</c:v>
                </c:pt>
                <c:pt idx="19">
                  <c:v>243700</c:v>
                </c:pt>
                <c:pt idx="20">
                  <c:v>243100</c:v>
                </c:pt>
                <c:pt idx="21">
                  <c:v>243000</c:v>
                </c:pt>
                <c:pt idx="22">
                  <c:v>241700</c:v>
                </c:pt>
                <c:pt idx="23">
                  <c:v>240000</c:v>
                </c:pt>
                <c:pt idx="24">
                  <c:v>227500</c:v>
                </c:pt>
                <c:pt idx="25">
                  <c:v>209950</c:v>
                </c:pt>
                <c:pt idx="26">
                  <c:v>206400</c:v>
                </c:pt>
                <c:pt idx="27">
                  <c:v>200500</c:v>
                </c:pt>
                <c:pt idx="28">
                  <c:v>181700</c:v>
                </c:pt>
                <c:pt idx="29">
                  <c:v>181000</c:v>
                </c:pt>
                <c:pt idx="30">
                  <c:v>167000</c:v>
                </c:pt>
                <c:pt idx="31">
                  <c:v>162000</c:v>
                </c:pt>
                <c:pt idx="32">
                  <c:v>155100</c:v>
                </c:pt>
                <c:pt idx="33">
                  <c:v>154400</c:v>
                </c:pt>
                <c:pt idx="34">
                  <c:v>153600</c:v>
                </c:pt>
                <c:pt idx="35">
                  <c:v>150000</c:v>
                </c:pt>
                <c:pt idx="36">
                  <c:v>142500</c:v>
                </c:pt>
                <c:pt idx="37">
                  <c:v>136000</c:v>
                </c:pt>
                <c:pt idx="38">
                  <c:v>135100</c:v>
                </c:pt>
                <c:pt idx="39">
                  <c:v>133100</c:v>
                </c:pt>
                <c:pt idx="40">
                  <c:v>132115</c:v>
                </c:pt>
                <c:pt idx="41">
                  <c:v>117000</c:v>
                </c:pt>
                <c:pt idx="42">
                  <c:v>113080</c:v>
                </c:pt>
                <c:pt idx="43">
                  <c:v>112500</c:v>
                </c:pt>
                <c:pt idx="44">
                  <c:v>105200</c:v>
                </c:pt>
                <c:pt idx="45">
                  <c:v>104200</c:v>
                </c:pt>
                <c:pt idx="46">
                  <c:v>103900</c:v>
                </c:pt>
                <c:pt idx="47">
                  <c:v>102700</c:v>
                </c:pt>
                <c:pt idx="48">
                  <c:v>102000</c:v>
                </c:pt>
                <c:pt idx="49">
                  <c:v>98000</c:v>
                </c:pt>
                <c:pt idx="50">
                  <c:v>95480</c:v>
                </c:pt>
                <c:pt idx="51">
                  <c:v>91400</c:v>
                </c:pt>
                <c:pt idx="52">
                  <c:v>91200</c:v>
                </c:pt>
                <c:pt idx="53">
                  <c:v>89300</c:v>
                </c:pt>
                <c:pt idx="54">
                  <c:v>88200</c:v>
                </c:pt>
                <c:pt idx="55">
                  <c:v>88200</c:v>
                </c:pt>
                <c:pt idx="56">
                  <c:v>86528</c:v>
                </c:pt>
                <c:pt idx="57">
                  <c:v>85000</c:v>
                </c:pt>
                <c:pt idx="58">
                  <c:v>84000</c:v>
                </c:pt>
                <c:pt idx="59">
                  <c:v>83000</c:v>
                </c:pt>
                <c:pt idx="60">
                  <c:v>75000</c:v>
                </c:pt>
                <c:pt idx="61">
                  <c:v>65728</c:v>
                </c:pt>
                <c:pt idx="62">
                  <c:v>64000</c:v>
                </c:pt>
                <c:pt idx="63">
                  <c:v>58600</c:v>
                </c:pt>
                <c:pt idx="64">
                  <c:v>31100</c:v>
                </c:pt>
              </c:numCache>
            </c:numRef>
          </c:val>
          <c:smooth val="0"/>
          <c:extLst>
            <c:ext xmlns:c16="http://schemas.microsoft.com/office/drawing/2014/chart" uri="{C3380CC4-5D6E-409C-BE32-E72D297353CC}">
              <c16:uniqueId val="{00000001-8C8D-4917-A02A-807462AEC905}"/>
            </c:ext>
          </c:extLst>
        </c:ser>
        <c:dLbls>
          <c:showLegendKey val="0"/>
          <c:showVal val="0"/>
          <c:showCatName val="0"/>
          <c:showSerName val="0"/>
          <c:showPercent val="0"/>
          <c:showBubbleSize val="0"/>
        </c:dLbls>
        <c:marker val="1"/>
        <c:smooth val="0"/>
        <c:axId val="627373432"/>
        <c:axId val="627373072"/>
        <c:extLst/>
      </c:lineChart>
      <c:catAx>
        <c:axId val="563772392"/>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w="9525" cap="flat" cmpd="sng" algn="ctr">
            <a:solidFill>
              <a:schemeClr val="accent5">
                <a:alpha val="96000"/>
              </a:schemeClr>
            </a:solidFill>
          </a:ln>
          <a:effectLst/>
        </c:spPr>
        <c:txPr>
          <a:bodyPr rot="5400000" spcFirstLastPara="1" vertOverflow="ellipsis"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63774552"/>
        <c:crosses val="autoZero"/>
        <c:auto val="1"/>
        <c:lblAlgn val="ctr"/>
        <c:lblOffset val="100"/>
        <c:tickLblSkip val="1"/>
        <c:noMultiLvlLbl val="0"/>
      </c:catAx>
      <c:valAx>
        <c:axId val="563774552"/>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PREMIUM</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63772392"/>
        <c:crosses val="autoZero"/>
        <c:crossBetween val="between"/>
      </c:valAx>
      <c:valAx>
        <c:axId val="627373072"/>
        <c:scaling>
          <c:orientation val="minMax"/>
        </c:scaling>
        <c:delete val="0"/>
        <c:axPos val="r"/>
        <c:title>
          <c:tx>
            <c:rich>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PERSONAL PROPERTY</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_(&quot;$&quot;* #,##0_);_(&quot;$&quot;* \(#,##0\);_(&quot;$&quot;* &quot;-&quot;??_);_(@_)" sourceLinked="1"/>
        <c:majorTickMark val="out"/>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27373432"/>
        <c:crosses val="max"/>
        <c:crossBetween val="between"/>
      </c:valAx>
      <c:catAx>
        <c:axId val="627373432"/>
        <c:scaling>
          <c:orientation val="minMax"/>
        </c:scaling>
        <c:delete val="1"/>
        <c:axPos val="b"/>
        <c:numFmt formatCode="m/d/yyyy" sourceLinked="1"/>
        <c:majorTickMark val="out"/>
        <c:minorTickMark val="none"/>
        <c:tickLblPos val="nextTo"/>
        <c:crossAx val="627373072"/>
        <c:crosses val="autoZero"/>
        <c:auto val="1"/>
        <c:lblAlgn val="ctr"/>
        <c:lblOffset val="100"/>
        <c:noMultiLvlLbl val="0"/>
      </c:catAx>
      <c:spPr>
        <a:noFill/>
        <a:ln>
          <a:noFill/>
        </a:ln>
        <a:effectLst/>
      </c:spPr>
    </c:plotArea>
    <c:legend>
      <c:legendPos val="t"/>
      <c:layout>
        <c:manualLayout>
          <c:xMode val="edge"/>
          <c:yMode val="edge"/>
          <c:x val="0.73566859321827027"/>
          <c:y val="0.91740212160979873"/>
          <c:w val="0.24878142766218833"/>
          <c:h val="2.57420947381577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200"/>
              <a:t>Brookwillow Village Unitowners Insurance</a:t>
            </a:r>
          </a:p>
          <a:p>
            <a:pPr>
              <a:defRPr sz="1200"/>
            </a:pPr>
            <a:r>
              <a:rPr lang="en-US" sz="1000" b="0"/>
              <a:t>Annual Premium &amp; Dwelling Coverage</a:t>
            </a:r>
          </a:p>
        </c:rich>
      </c:tx>
      <c:layout>
        <c:manualLayout>
          <c:xMode val="edge"/>
          <c:yMode val="edge"/>
          <c:x val="0.11690201656213861"/>
          <c:y val="3.2407407407407406E-2"/>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570718496584162"/>
          <c:y val="0.20412037037037037"/>
          <c:w val="0.76877616877899224"/>
          <c:h val="0.57310987168270633"/>
        </c:manualLayout>
      </c:layout>
      <c:barChart>
        <c:barDir val="col"/>
        <c:grouping val="clustered"/>
        <c:varyColors val="0"/>
        <c:ser>
          <c:idx val="0"/>
          <c:order val="0"/>
          <c:tx>
            <c:strRef>
              <c:f>Townhomes!$A$75</c:f>
              <c:strCache>
                <c:ptCount val="1"/>
                <c:pt idx="0">
                  <c:v>Dwelling Coverage Range: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trendline>
            <c:spPr>
              <a:ln w="19050" cap="rnd">
                <a:solidFill>
                  <a:srgbClr val="FFFF00"/>
                </a:solidFill>
                <a:prstDash val="sysDash"/>
              </a:ln>
              <a:effectLst/>
            </c:spPr>
            <c:trendlineType val="linear"/>
            <c:dispRSqr val="0"/>
            <c:dispEq val="0"/>
          </c:trendline>
          <c:cat>
            <c:strRef>
              <c:f>Townhomes!$A$76:$A$79</c:f>
              <c:strCache>
                <c:ptCount val="4"/>
                <c:pt idx="0">
                  <c:v>$300,000 +</c:v>
                </c:pt>
                <c:pt idx="1">
                  <c:v>$200,000 - $299,999</c:v>
                </c:pt>
                <c:pt idx="2">
                  <c:v>$100,000 - $199,999</c:v>
                </c:pt>
                <c:pt idx="3">
                  <c:v>$0 - $99,999</c:v>
                </c:pt>
              </c:strCache>
            </c:strRef>
          </c:cat>
          <c:val>
            <c:numRef>
              <c:f>Townhomes!$B$76:$B$79</c:f>
              <c:numCache>
                <c:formatCode>_("$"* #,##0_);_("$"* \(#,##0\);_("$"* "-"??_);_(@_)</c:formatCode>
                <c:ptCount val="4"/>
                <c:pt idx="0">
                  <c:v>862.31799999999998</c:v>
                </c:pt>
                <c:pt idx="1">
                  <c:v>707.21266666666668</c:v>
                </c:pt>
                <c:pt idx="2">
                  <c:v>562.1457894736842</c:v>
                </c:pt>
                <c:pt idx="3">
                  <c:v>468.42</c:v>
                </c:pt>
              </c:numCache>
            </c:numRef>
          </c:val>
          <c:extLst>
            <c:ext xmlns:c16="http://schemas.microsoft.com/office/drawing/2014/chart" uri="{C3380CC4-5D6E-409C-BE32-E72D297353CC}">
              <c16:uniqueId val="{00000002-7CF5-4721-B401-181520ADFD94}"/>
            </c:ext>
          </c:extLst>
        </c:ser>
        <c:dLbls>
          <c:showLegendKey val="0"/>
          <c:showVal val="0"/>
          <c:showCatName val="0"/>
          <c:showSerName val="0"/>
          <c:showPercent val="0"/>
          <c:showBubbleSize val="0"/>
        </c:dLbls>
        <c:gapWidth val="150"/>
        <c:axId val="385703408"/>
        <c:axId val="385700528"/>
      </c:barChart>
      <c:catAx>
        <c:axId val="385703408"/>
        <c:scaling>
          <c:orientation val="minMax"/>
        </c:scaling>
        <c:delete val="0"/>
        <c:axPos val="b"/>
        <c:majorGridlines>
          <c:spPr>
            <a:ln w="9525" cap="flat" cmpd="sng" algn="ctr">
              <a:solidFill>
                <a:schemeClr val="lt1">
                  <a:lumMod val="95000"/>
                  <a:alpha val="10000"/>
                </a:schemeClr>
              </a:solidFill>
              <a:round/>
            </a:ln>
            <a:effectLst/>
          </c:spPr>
        </c:majorGridlines>
        <c:title>
          <c:tx>
            <c:rich>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Dwelling Coverage</a:t>
                </a:r>
              </a:p>
            </c:rich>
          </c:tx>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85700528"/>
        <c:crosses val="autoZero"/>
        <c:auto val="1"/>
        <c:lblAlgn val="ctr"/>
        <c:lblOffset val="100"/>
        <c:noMultiLvlLbl val="0"/>
      </c:catAx>
      <c:valAx>
        <c:axId val="385700528"/>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Premium $</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85703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colors6.xml><?xml version="1.0" encoding="utf-8"?>
<cs:colorStyle xmlns:cs="http://schemas.microsoft.com/office/drawing/2012/chartStyle" xmlns:a="http://schemas.openxmlformats.org/drawingml/2006/main" meth="withinLinear" id="17">
  <a:schemeClr val="accent4"/>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withinLinear" id="16">
  <a:schemeClr val="accent3"/>
</cs:colorStyle>
</file>

<file path=xl/charts/colors9.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17145</xdr:colOff>
      <xdr:row>24</xdr:row>
      <xdr:rowOff>1270</xdr:rowOff>
    </xdr:from>
    <xdr:to>
      <xdr:col>8</xdr:col>
      <xdr:colOff>0</xdr:colOff>
      <xdr:row>39</xdr:row>
      <xdr:rowOff>1270</xdr:rowOff>
    </xdr:to>
    <xdr:graphicFrame macro="">
      <xdr:nvGraphicFramePr>
        <xdr:cNvPr id="2" name="Chart 1">
          <a:extLst>
            <a:ext uri="{FF2B5EF4-FFF2-40B4-BE49-F238E27FC236}">
              <a16:creationId xmlns:a16="http://schemas.microsoft.com/office/drawing/2014/main" id="{6F050DB8-8191-4F0D-7599-03C0894807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xdr:colOff>
      <xdr:row>24</xdr:row>
      <xdr:rowOff>0</xdr:rowOff>
    </xdr:from>
    <xdr:to>
      <xdr:col>16</xdr:col>
      <xdr:colOff>0</xdr:colOff>
      <xdr:row>39</xdr:row>
      <xdr:rowOff>0</xdr:rowOff>
    </xdr:to>
    <xdr:graphicFrame macro="">
      <xdr:nvGraphicFramePr>
        <xdr:cNvPr id="4" name="Chart 3">
          <a:extLst>
            <a:ext uri="{FF2B5EF4-FFF2-40B4-BE49-F238E27FC236}">
              <a16:creationId xmlns:a16="http://schemas.microsoft.com/office/drawing/2014/main" id="{7143F52B-1AB0-4802-B3E8-F9A58532C6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xdr:colOff>
      <xdr:row>40</xdr:row>
      <xdr:rowOff>10160</xdr:rowOff>
    </xdr:from>
    <xdr:to>
      <xdr:col>16</xdr:col>
      <xdr:colOff>0</xdr:colOff>
      <xdr:row>55</xdr:row>
      <xdr:rowOff>10160</xdr:rowOff>
    </xdr:to>
    <xdr:graphicFrame macro="">
      <xdr:nvGraphicFramePr>
        <xdr:cNvPr id="5" name="Chart 4">
          <a:extLst>
            <a:ext uri="{FF2B5EF4-FFF2-40B4-BE49-F238E27FC236}">
              <a16:creationId xmlns:a16="http://schemas.microsoft.com/office/drawing/2014/main" id="{980AEFB3-E5ED-4A7A-B377-717D1E6AD6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40</xdr:row>
      <xdr:rowOff>10160</xdr:rowOff>
    </xdr:from>
    <xdr:to>
      <xdr:col>8</xdr:col>
      <xdr:colOff>13335</xdr:colOff>
      <xdr:row>55</xdr:row>
      <xdr:rowOff>10160</xdr:rowOff>
    </xdr:to>
    <xdr:graphicFrame macro="">
      <xdr:nvGraphicFramePr>
        <xdr:cNvPr id="10" name="Chart 9">
          <a:extLst>
            <a:ext uri="{FF2B5EF4-FFF2-40B4-BE49-F238E27FC236}">
              <a16:creationId xmlns:a16="http://schemas.microsoft.com/office/drawing/2014/main" id="{E68D7617-699F-4DE6-8C22-76BE60FC18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10160</xdr:colOff>
      <xdr:row>1</xdr:row>
      <xdr:rowOff>10160</xdr:rowOff>
    </xdr:from>
    <xdr:to>
      <xdr:col>15</xdr:col>
      <xdr:colOff>599440</xdr:colOff>
      <xdr:row>23</xdr:row>
      <xdr:rowOff>30480</xdr:rowOff>
    </xdr:to>
    <xdr:graphicFrame macro="">
      <xdr:nvGraphicFramePr>
        <xdr:cNvPr id="13" name="Chart 12">
          <a:extLst>
            <a:ext uri="{FF2B5EF4-FFF2-40B4-BE49-F238E27FC236}">
              <a16:creationId xmlns:a16="http://schemas.microsoft.com/office/drawing/2014/main" id="{1293DC53-C4B6-4251-9902-2BA5B59029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386080</xdr:colOff>
      <xdr:row>15</xdr:row>
      <xdr:rowOff>56515</xdr:rowOff>
    </xdr:from>
    <xdr:to>
      <xdr:col>15</xdr:col>
      <xdr:colOff>407035</xdr:colOff>
      <xdr:row>15</xdr:row>
      <xdr:rowOff>60960</xdr:rowOff>
    </xdr:to>
    <xdr:cxnSp macro="">
      <xdr:nvCxnSpPr>
        <xdr:cNvPr id="15" name="Straight Connector 14">
          <a:extLst>
            <a:ext uri="{FF2B5EF4-FFF2-40B4-BE49-F238E27FC236}">
              <a16:creationId xmlns:a16="http://schemas.microsoft.com/office/drawing/2014/main" id="{E74CA369-1E6B-27AF-13A3-9C470B75BDF1}"/>
            </a:ext>
          </a:extLst>
        </xdr:cNvPr>
        <xdr:cNvCxnSpPr/>
      </xdr:nvCxnSpPr>
      <xdr:spPr>
        <a:xfrm flipV="1">
          <a:off x="1168400" y="2799715"/>
          <a:ext cx="7488555" cy="4445"/>
        </a:xfrm>
        <a:prstGeom prst="line">
          <a:avLst/>
        </a:prstGeom>
        <a:ln>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0</xdr:colOff>
      <xdr:row>56</xdr:row>
      <xdr:rowOff>0</xdr:rowOff>
    </xdr:from>
    <xdr:to>
      <xdr:col>7</xdr:col>
      <xdr:colOff>609599</xdr:colOff>
      <xdr:row>70</xdr:row>
      <xdr:rowOff>0</xdr:rowOff>
    </xdr:to>
    <xdr:graphicFrame macro="">
      <xdr:nvGraphicFramePr>
        <xdr:cNvPr id="6" name="Chart 5">
          <a:extLst>
            <a:ext uri="{FF2B5EF4-FFF2-40B4-BE49-F238E27FC236}">
              <a16:creationId xmlns:a16="http://schemas.microsoft.com/office/drawing/2014/main" id="{43B5AD61-74E9-4614-9AF1-7DD4ED86C7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163195</xdr:colOff>
      <xdr:row>70</xdr:row>
      <xdr:rowOff>141605</xdr:rowOff>
    </xdr:from>
    <xdr:to>
      <xdr:col>15</xdr:col>
      <xdr:colOff>599440</xdr:colOff>
      <xdr:row>84</xdr:row>
      <xdr:rowOff>141605</xdr:rowOff>
    </xdr:to>
    <xdr:graphicFrame macro="">
      <xdr:nvGraphicFramePr>
        <xdr:cNvPr id="8" name="Chart 7">
          <a:extLst>
            <a:ext uri="{FF2B5EF4-FFF2-40B4-BE49-F238E27FC236}">
              <a16:creationId xmlns:a16="http://schemas.microsoft.com/office/drawing/2014/main" id="{75B67F6A-813A-4781-A164-E893D7CA7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142874</xdr:colOff>
      <xdr:row>56</xdr:row>
      <xdr:rowOff>0</xdr:rowOff>
    </xdr:from>
    <xdr:to>
      <xdr:col>16</xdr:col>
      <xdr:colOff>0</xdr:colOff>
      <xdr:row>70</xdr:row>
      <xdr:rowOff>0</xdr:rowOff>
    </xdr:to>
    <xdr:graphicFrame macro="">
      <xdr:nvGraphicFramePr>
        <xdr:cNvPr id="9" name="Chart 8">
          <a:extLst>
            <a:ext uri="{FF2B5EF4-FFF2-40B4-BE49-F238E27FC236}">
              <a16:creationId xmlns:a16="http://schemas.microsoft.com/office/drawing/2014/main" id="{620A6BC3-E8B2-49B9-AEA0-01889D92DD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1</xdr:row>
      <xdr:rowOff>0</xdr:rowOff>
    </xdr:from>
    <xdr:to>
      <xdr:col>23</xdr:col>
      <xdr:colOff>592455</xdr:colOff>
      <xdr:row>16</xdr:row>
      <xdr:rowOff>0</xdr:rowOff>
    </xdr:to>
    <xdr:graphicFrame macro="">
      <xdr:nvGraphicFramePr>
        <xdr:cNvPr id="7" name="Chart 6">
          <a:extLst>
            <a:ext uri="{FF2B5EF4-FFF2-40B4-BE49-F238E27FC236}">
              <a16:creationId xmlns:a16="http://schemas.microsoft.com/office/drawing/2014/main" id="{E4AB6332-C00E-4DCE-BDD6-58B3C29D70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0</xdr:colOff>
      <xdr:row>17</xdr:row>
      <xdr:rowOff>0</xdr:rowOff>
    </xdr:from>
    <xdr:to>
      <xdr:col>23</xdr:col>
      <xdr:colOff>592455</xdr:colOff>
      <xdr:row>32</xdr:row>
      <xdr:rowOff>0</xdr:rowOff>
    </xdr:to>
    <xdr:graphicFrame macro="">
      <xdr:nvGraphicFramePr>
        <xdr:cNvPr id="3" name="Chart 2">
          <a:extLst>
            <a:ext uri="{FF2B5EF4-FFF2-40B4-BE49-F238E27FC236}">
              <a16:creationId xmlns:a16="http://schemas.microsoft.com/office/drawing/2014/main" id="{A4AF6CD0-327C-4E3F-B32C-181694D2C7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0.11254</cdr:x>
      <cdr:y>0.47237</cdr:y>
    </cdr:from>
    <cdr:to>
      <cdr:x>0.97278</cdr:x>
      <cdr:y>0.47859</cdr:y>
    </cdr:to>
    <cdr:cxnSp macro="">
      <cdr:nvCxnSpPr>
        <cdr:cNvPr id="3" name="Straight Connector 2">
          <a:extLst xmlns:a="http://schemas.openxmlformats.org/drawingml/2006/main">
            <a:ext uri="{FF2B5EF4-FFF2-40B4-BE49-F238E27FC236}">
              <a16:creationId xmlns:a16="http://schemas.microsoft.com/office/drawing/2014/main" id="{4AA03E2D-A8FC-3972-B2FD-062D96EF9669}"/>
            </a:ext>
          </a:extLst>
        </cdr:cNvPr>
        <cdr:cNvCxnSpPr/>
      </cdr:nvCxnSpPr>
      <cdr:spPr>
        <a:xfrm xmlns:a="http://schemas.openxmlformats.org/drawingml/2006/main">
          <a:off x="975331" y="1910097"/>
          <a:ext cx="7455253" cy="25152"/>
        </a:xfrm>
        <a:prstGeom xmlns:a="http://schemas.openxmlformats.org/drawingml/2006/main" prst="line">
          <a:avLst/>
        </a:prstGeom>
        <a:ln xmlns:a="http://schemas.openxmlformats.org/drawingml/2006/main">
          <a:solidFill>
            <a:srgbClr val="FFFF00"/>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0.11137</cdr:x>
      <cdr:y>0.31156</cdr:y>
    </cdr:from>
    <cdr:to>
      <cdr:x>0.96952</cdr:x>
      <cdr:y>0.31407</cdr:y>
    </cdr:to>
    <cdr:cxnSp macro="">
      <cdr:nvCxnSpPr>
        <cdr:cNvPr id="4" name="Straight Connector 3">
          <a:extLst xmlns:a="http://schemas.openxmlformats.org/drawingml/2006/main">
            <a:ext uri="{FF2B5EF4-FFF2-40B4-BE49-F238E27FC236}">
              <a16:creationId xmlns:a16="http://schemas.microsoft.com/office/drawing/2014/main" id="{0964AC5A-8300-2899-6E50-DDEADDF322FA}"/>
            </a:ext>
          </a:extLst>
        </cdr:cNvPr>
        <cdr:cNvCxnSpPr/>
      </cdr:nvCxnSpPr>
      <cdr:spPr>
        <a:xfrm xmlns:a="http://schemas.openxmlformats.org/drawingml/2006/main">
          <a:off x="965192" y="1259837"/>
          <a:ext cx="7437139" cy="10150"/>
        </a:xfrm>
        <a:prstGeom xmlns:a="http://schemas.openxmlformats.org/drawingml/2006/main" prst="line">
          <a:avLst/>
        </a:prstGeom>
        <a:ln xmlns:a="http://schemas.openxmlformats.org/drawingml/2006/main" w="25400">
          <a:solidFill>
            <a:schemeClr val="accent3">
              <a:alpha val="99000"/>
            </a:schemeClr>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30480</xdr:rowOff>
    </xdr:from>
    <xdr:to>
      <xdr:col>8</xdr:col>
      <xdr:colOff>985520</xdr:colOff>
      <xdr:row>21</xdr:row>
      <xdr:rowOff>14161</xdr:rowOff>
    </xdr:to>
    <xdr:pic>
      <xdr:nvPicPr>
        <xdr:cNvPr id="4" name="Picture 3">
          <a:extLst>
            <a:ext uri="{FF2B5EF4-FFF2-40B4-BE49-F238E27FC236}">
              <a16:creationId xmlns:a16="http://schemas.microsoft.com/office/drawing/2014/main" id="{17F2FD6E-CA71-52A0-DA19-6EFA5EC8B823}"/>
            </a:ext>
          </a:extLst>
        </xdr:cNvPr>
        <xdr:cNvPicPr>
          <a:picLocks noChangeAspect="1"/>
        </xdr:cNvPicPr>
      </xdr:nvPicPr>
      <xdr:blipFill>
        <a:blip xmlns:r="http://schemas.openxmlformats.org/officeDocument/2006/relationships" r:embed="rId1"/>
        <a:stretch>
          <a:fillRect/>
        </a:stretch>
      </xdr:blipFill>
      <xdr:spPr>
        <a:xfrm>
          <a:off x="0" y="30480"/>
          <a:ext cx="6644640" cy="3824161"/>
        </a:xfrm>
        <a:prstGeom prst="rect">
          <a:avLst/>
        </a:prstGeom>
        <a:ln>
          <a:solidFill>
            <a:schemeClr val="tx1"/>
          </a:solidFill>
        </a:ln>
      </xdr:spPr>
    </xdr:pic>
    <xdr:clientData/>
  </xdr:twoCellAnchor>
  <xdr:twoCellAnchor editAs="oneCell">
    <xdr:from>
      <xdr:col>10</xdr:col>
      <xdr:colOff>0</xdr:colOff>
      <xdr:row>0</xdr:row>
      <xdr:rowOff>10160</xdr:rowOff>
    </xdr:from>
    <xdr:to>
      <xdr:col>19</xdr:col>
      <xdr:colOff>40640</xdr:colOff>
      <xdr:row>21</xdr:row>
      <xdr:rowOff>0</xdr:rowOff>
    </xdr:to>
    <xdr:pic>
      <xdr:nvPicPr>
        <xdr:cNvPr id="6" name="Picture 5">
          <a:extLst>
            <a:ext uri="{FF2B5EF4-FFF2-40B4-BE49-F238E27FC236}">
              <a16:creationId xmlns:a16="http://schemas.microsoft.com/office/drawing/2014/main" id="{80399439-F0DD-6D15-7343-848F3FE22655}"/>
            </a:ext>
          </a:extLst>
        </xdr:cNvPr>
        <xdr:cNvPicPr>
          <a:picLocks noChangeAspect="1"/>
        </xdr:cNvPicPr>
      </xdr:nvPicPr>
      <xdr:blipFill>
        <a:blip xmlns:r="http://schemas.openxmlformats.org/officeDocument/2006/relationships" r:embed="rId2"/>
        <a:stretch>
          <a:fillRect/>
        </a:stretch>
      </xdr:blipFill>
      <xdr:spPr>
        <a:xfrm>
          <a:off x="8026400" y="10160"/>
          <a:ext cx="6634480" cy="3830320"/>
        </a:xfrm>
        <a:prstGeom prst="rect">
          <a:avLst/>
        </a:prstGeom>
        <a:ln>
          <a:solidFill>
            <a:schemeClr val="tx1"/>
          </a:solidFill>
        </a:ln>
      </xdr:spPr>
    </xdr:pic>
    <xdr:clientData/>
  </xdr:twoCellAnchor>
  <xdr:twoCellAnchor editAs="oneCell">
    <xdr:from>
      <xdr:col>0</xdr:col>
      <xdr:colOff>10159</xdr:colOff>
      <xdr:row>68</xdr:row>
      <xdr:rowOff>86360</xdr:rowOff>
    </xdr:from>
    <xdr:to>
      <xdr:col>9</xdr:col>
      <xdr:colOff>0</xdr:colOff>
      <xdr:row>82</xdr:row>
      <xdr:rowOff>40640</xdr:rowOff>
    </xdr:to>
    <xdr:pic>
      <xdr:nvPicPr>
        <xdr:cNvPr id="9" name="Picture 8">
          <a:extLst>
            <a:ext uri="{FF2B5EF4-FFF2-40B4-BE49-F238E27FC236}">
              <a16:creationId xmlns:a16="http://schemas.microsoft.com/office/drawing/2014/main" id="{E68604A3-7897-6BF5-946E-96F2C3ECD36B}"/>
            </a:ext>
          </a:extLst>
        </xdr:cNvPr>
        <xdr:cNvPicPr>
          <a:picLocks noChangeAspect="1"/>
        </xdr:cNvPicPr>
      </xdr:nvPicPr>
      <xdr:blipFill rotWithShape="1">
        <a:blip xmlns:r="http://schemas.openxmlformats.org/officeDocument/2006/relationships" r:embed="rId3"/>
        <a:srcRect l="4904" t="50134" r="38754" b="16528"/>
        <a:stretch/>
      </xdr:blipFill>
      <xdr:spPr>
        <a:xfrm>
          <a:off x="10159" y="12522200"/>
          <a:ext cx="6644641" cy="2514600"/>
        </a:xfrm>
        <a:prstGeom prst="rect">
          <a:avLst/>
        </a:prstGeom>
        <a:ln>
          <a:solidFill>
            <a:schemeClr val="tx1"/>
          </a:solidFill>
        </a:ln>
      </xdr:spPr>
    </xdr:pic>
    <xdr:clientData/>
  </xdr:twoCellAnchor>
  <xdr:twoCellAnchor editAs="oneCell">
    <xdr:from>
      <xdr:col>10</xdr:col>
      <xdr:colOff>20320</xdr:colOff>
      <xdr:row>68</xdr:row>
      <xdr:rowOff>96775</xdr:rowOff>
    </xdr:from>
    <xdr:to>
      <xdr:col>19</xdr:col>
      <xdr:colOff>71120</xdr:colOff>
      <xdr:row>82</xdr:row>
      <xdr:rowOff>45327</xdr:rowOff>
    </xdr:to>
    <xdr:pic>
      <xdr:nvPicPr>
        <xdr:cNvPr id="11" name="Picture 10">
          <a:extLst>
            <a:ext uri="{FF2B5EF4-FFF2-40B4-BE49-F238E27FC236}">
              <a16:creationId xmlns:a16="http://schemas.microsoft.com/office/drawing/2014/main" id="{16D41B70-AA91-EDF5-5F1B-F1B917B9EB60}"/>
            </a:ext>
          </a:extLst>
        </xdr:cNvPr>
        <xdr:cNvPicPr>
          <a:picLocks noChangeAspect="1"/>
        </xdr:cNvPicPr>
      </xdr:nvPicPr>
      <xdr:blipFill rotWithShape="1">
        <a:blip xmlns:r="http://schemas.openxmlformats.org/officeDocument/2006/relationships" r:embed="rId4"/>
        <a:srcRect l="4858" t="42179" r="39594" b="17248"/>
        <a:stretch/>
      </xdr:blipFill>
      <xdr:spPr>
        <a:xfrm>
          <a:off x="7284720" y="12532615"/>
          <a:ext cx="6644640" cy="2508872"/>
        </a:xfrm>
        <a:prstGeom prst="rect">
          <a:avLst/>
        </a:prstGeom>
        <a:ln>
          <a:solidFill>
            <a:schemeClr val="tx1"/>
          </a:solidFill>
        </a:ln>
      </xdr:spPr>
    </xdr:pic>
    <xdr:clientData/>
  </xdr:twoCellAnchor>
  <xdr:twoCellAnchor editAs="oneCell">
    <xdr:from>
      <xdr:col>0</xdr:col>
      <xdr:colOff>0</xdr:colOff>
      <xdr:row>22</xdr:row>
      <xdr:rowOff>10160</xdr:rowOff>
    </xdr:from>
    <xdr:to>
      <xdr:col>9</xdr:col>
      <xdr:colOff>20320</xdr:colOff>
      <xdr:row>38</xdr:row>
      <xdr:rowOff>20320</xdr:rowOff>
    </xdr:to>
    <xdr:pic>
      <xdr:nvPicPr>
        <xdr:cNvPr id="2" name="Picture 1">
          <a:extLst>
            <a:ext uri="{FF2B5EF4-FFF2-40B4-BE49-F238E27FC236}">
              <a16:creationId xmlns:a16="http://schemas.microsoft.com/office/drawing/2014/main" id="{01A47656-D695-C319-0563-5150CC40B9BF}"/>
            </a:ext>
          </a:extLst>
        </xdr:cNvPr>
        <xdr:cNvPicPr>
          <a:picLocks noChangeAspect="1"/>
        </xdr:cNvPicPr>
      </xdr:nvPicPr>
      <xdr:blipFill rotWithShape="1">
        <a:blip xmlns:r="http://schemas.openxmlformats.org/officeDocument/2006/relationships" r:embed="rId5"/>
        <a:srcRect l="21710" t="35698" r="8706" b="28186"/>
        <a:stretch/>
      </xdr:blipFill>
      <xdr:spPr>
        <a:xfrm>
          <a:off x="0" y="4033520"/>
          <a:ext cx="6675120" cy="2936240"/>
        </a:xfrm>
        <a:prstGeom prst="rect">
          <a:avLst/>
        </a:prstGeom>
      </xdr:spPr>
    </xdr:pic>
    <xdr:clientData/>
  </xdr:twoCellAnchor>
  <xdr:twoCellAnchor editAs="oneCell">
    <xdr:from>
      <xdr:col>10</xdr:col>
      <xdr:colOff>0</xdr:colOff>
      <xdr:row>22</xdr:row>
      <xdr:rowOff>10160</xdr:rowOff>
    </xdr:from>
    <xdr:to>
      <xdr:col>19</xdr:col>
      <xdr:colOff>40640</xdr:colOff>
      <xdr:row>38</xdr:row>
      <xdr:rowOff>0</xdr:rowOff>
    </xdr:to>
    <xdr:pic>
      <xdr:nvPicPr>
        <xdr:cNvPr id="3" name="Picture 2">
          <a:extLst>
            <a:ext uri="{FF2B5EF4-FFF2-40B4-BE49-F238E27FC236}">
              <a16:creationId xmlns:a16="http://schemas.microsoft.com/office/drawing/2014/main" id="{3423E839-79BD-690D-90D3-7F283566F614}"/>
            </a:ext>
          </a:extLst>
        </xdr:cNvPr>
        <xdr:cNvPicPr>
          <a:picLocks noChangeAspect="1"/>
        </xdr:cNvPicPr>
      </xdr:nvPicPr>
      <xdr:blipFill rotWithShape="1">
        <a:blip xmlns:r="http://schemas.openxmlformats.org/officeDocument/2006/relationships" r:embed="rId6"/>
        <a:srcRect l="18196" t="20558" r="14406" b="25130"/>
        <a:stretch/>
      </xdr:blipFill>
      <xdr:spPr>
        <a:xfrm>
          <a:off x="8036560" y="4033520"/>
          <a:ext cx="6634480" cy="29159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7292A-E81D-4178-91A6-E8DF1656C717}">
  <dimension ref="A1"/>
  <sheetViews>
    <sheetView tabSelected="1" zoomScale="75" zoomScaleNormal="75" workbookViewId="0">
      <selection activeCell="S34" sqref="S34"/>
    </sheetView>
  </sheetViews>
  <sheetFormatPr defaultRowHeight="14.4" x14ac:dyDescent="0.3"/>
  <cols>
    <col min="1" max="1" width="2.5546875" customWidth="1"/>
    <col min="9" max="9" width="2.21875" customWidth="1"/>
    <col min="17" max="17" width="2.2187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A4155-B56B-4769-9AC2-F271A638F311}">
  <dimension ref="A1:U207"/>
  <sheetViews>
    <sheetView zoomScale="80" zoomScaleNormal="80" workbookViewId="0">
      <pane ySplit="2" topLeftCell="A3" activePane="bottomLeft" state="frozen"/>
      <selection pane="bottomLeft" activeCell="A3" sqref="A3:A68"/>
    </sheetView>
  </sheetViews>
  <sheetFormatPr defaultRowHeight="14.4" x14ac:dyDescent="0.3"/>
  <cols>
    <col min="1" max="1" width="23.88671875" bestFit="1" customWidth="1"/>
    <col min="2" max="2" width="11.21875" bestFit="1" customWidth="1"/>
    <col min="3" max="3" width="15.77734375" bestFit="1" customWidth="1"/>
    <col min="4" max="4" width="12.88671875" bestFit="1" customWidth="1"/>
    <col min="5" max="5" width="12.109375" customWidth="1"/>
    <col min="6" max="6" width="13.6640625" customWidth="1"/>
    <col min="7" max="7" width="10.77734375" customWidth="1"/>
    <col min="8" max="8" width="13.21875" bestFit="1" customWidth="1"/>
    <col min="9" max="9" width="15" bestFit="1" customWidth="1"/>
    <col min="10" max="10" width="11.33203125" customWidth="1"/>
    <col min="11" max="11" width="10.21875" customWidth="1"/>
    <col min="12" max="12" width="12.109375" customWidth="1"/>
    <col min="13" max="13" width="10.77734375" customWidth="1"/>
    <col min="14" max="14" width="12.77734375" bestFit="1" customWidth="1"/>
    <col min="15" max="15" width="10.33203125" bestFit="1" customWidth="1"/>
    <col min="16" max="16" width="10.109375" bestFit="1" customWidth="1"/>
    <col min="17" max="17" width="13" customWidth="1"/>
    <col min="18" max="18" width="10.6640625" bestFit="1" customWidth="1"/>
    <col min="19" max="19" width="14.77734375" style="38" customWidth="1"/>
    <col min="20" max="20" width="14.109375" bestFit="1" customWidth="1"/>
    <col min="21" max="21" width="13.77734375" bestFit="1" customWidth="1"/>
  </cols>
  <sheetData>
    <row r="1" spans="1:21" ht="18" x14ac:dyDescent="0.35">
      <c r="A1" s="70" t="s">
        <v>58</v>
      </c>
      <c r="B1" s="71"/>
      <c r="C1" s="71"/>
      <c r="D1" s="71"/>
      <c r="E1" s="71"/>
      <c r="F1" s="71"/>
      <c r="G1" s="71"/>
      <c r="H1" s="71"/>
      <c r="I1" s="71"/>
      <c r="J1" s="71"/>
      <c r="K1" s="71"/>
      <c r="L1" s="71"/>
      <c r="M1" s="71"/>
      <c r="N1" s="71"/>
      <c r="O1" s="71"/>
      <c r="P1" s="71"/>
      <c r="Q1" s="71"/>
      <c r="R1" s="71"/>
      <c r="S1" s="71"/>
      <c r="T1" s="71"/>
      <c r="U1" s="71"/>
    </row>
    <row r="2" spans="1:21" x14ac:dyDescent="0.3">
      <c r="A2" s="66" t="s">
        <v>0</v>
      </c>
      <c r="B2" s="15" t="s">
        <v>59</v>
      </c>
      <c r="C2" s="15" t="s">
        <v>24</v>
      </c>
      <c r="D2" s="15" t="str">
        <f>"+/- Avg."</f>
        <v>+/- Avg.</v>
      </c>
      <c r="E2" s="15" t="s">
        <v>25</v>
      </c>
      <c r="F2" s="16" t="s">
        <v>145</v>
      </c>
      <c r="G2" s="15" t="str">
        <f>"+/-Target"</f>
        <v>+/-Target</v>
      </c>
      <c r="H2" s="15" t="s">
        <v>157</v>
      </c>
      <c r="I2" s="16" t="s">
        <v>146</v>
      </c>
      <c r="J2" s="16" t="s">
        <v>147</v>
      </c>
      <c r="K2" s="17" t="s">
        <v>137</v>
      </c>
      <c r="L2" s="16" t="s">
        <v>149</v>
      </c>
      <c r="M2" s="17" t="s">
        <v>148</v>
      </c>
      <c r="N2" s="16" t="s">
        <v>3</v>
      </c>
      <c r="O2" s="16" t="s">
        <v>8</v>
      </c>
      <c r="P2" s="16" t="s">
        <v>12</v>
      </c>
      <c r="Q2" s="16" t="s">
        <v>14</v>
      </c>
      <c r="R2" s="16" t="s">
        <v>6</v>
      </c>
      <c r="S2" s="37" t="s">
        <v>183</v>
      </c>
      <c r="T2" s="16" t="s">
        <v>10</v>
      </c>
      <c r="U2" s="16" t="s">
        <v>23</v>
      </c>
    </row>
    <row r="3" spans="1:21" x14ac:dyDescent="0.3">
      <c r="A3" s="67"/>
      <c r="B3" s="5">
        <v>8</v>
      </c>
      <c r="C3" s="2">
        <v>943</v>
      </c>
      <c r="D3" s="2">
        <f t="shared" ref="D3:D34" si="0">SUM(C3-$C$70)</f>
        <v>395.88796875000003</v>
      </c>
      <c r="E3" s="2">
        <v>1500</v>
      </c>
      <c r="F3" s="2">
        <v>338000</v>
      </c>
      <c r="G3" s="2">
        <f t="shared" ref="G3:G34" si="1">SUM(F3-$F$72)</f>
        <v>238000</v>
      </c>
      <c r="H3" s="2">
        <v>300000</v>
      </c>
      <c r="I3" s="2">
        <v>169000</v>
      </c>
      <c r="J3" s="2" t="s">
        <v>140</v>
      </c>
      <c r="K3" s="2">
        <v>33800</v>
      </c>
      <c r="L3" s="2">
        <v>300000</v>
      </c>
      <c r="M3" s="2">
        <v>3000</v>
      </c>
      <c r="N3" s="3" t="s">
        <v>46</v>
      </c>
      <c r="O3" s="4">
        <v>45435</v>
      </c>
      <c r="P3" s="3" t="s">
        <v>13</v>
      </c>
      <c r="Q3" s="8" t="s">
        <v>37</v>
      </c>
      <c r="R3" s="3" t="s">
        <v>139</v>
      </c>
      <c r="S3" s="2"/>
      <c r="T3" s="1"/>
      <c r="U3" s="5"/>
    </row>
    <row r="4" spans="1:21" x14ac:dyDescent="0.3">
      <c r="A4" s="67"/>
      <c r="B4" s="5">
        <v>20</v>
      </c>
      <c r="C4" s="2">
        <v>1060.5899999999999</v>
      </c>
      <c r="D4" s="2">
        <f t="shared" si="0"/>
        <v>513.47796874999995</v>
      </c>
      <c r="E4" s="2">
        <v>1000</v>
      </c>
      <c r="F4" s="2">
        <v>317000</v>
      </c>
      <c r="G4" s="2">
        <f t="shared" si="1"/>
        <v>217000</v>
      </c>
      <c r="H4" s="2">
        <v>300000</v>
      </c>
      <c r="I4" s="2">
        <v>237750</v>
      </c>
      <c r="J4" s="2"/>
      <c r="K4" s="2">
        <v>31700</v>
      </c>
      <c r="L4" s="2">
        <v>300000</v>
      </c>
      <c r="M4" s="2">
        <v>5000</v>
      </c>
      <c r="N4" s="3" t="s">
        <v>16</v>
      </c>
      <c r="O4" s="4">
        <v>45453</v>
      </c>
      <c r="P4" s="3" t="s">
        <v>13</v>
      </c>
      <c r="Q4" s="1" t="s">
        <v>37</v>
      </c>
      <c r="R4" s="3" t="s">
        <v>17</v>
      </c>
      <c r="S4" s="2">
        <v>251276</v>
      </c>
      <c r="T4" s="12">
        <v>1</v>
      </c>
      <c r="U4" s="5"/>
    </row>
    <row r="5" spans="1:21" x14ac:dyDescent="0.3">
      <c r="A5" s="68"/>
      <c r="B5" s="5">
        <v>7</v>
      </c>
      <c r="C5" s="2">
        <v>693</v>
      </c>
      <c r="D5" s="2">
        <f t="shared" si="0"/>
        <v>145.88796875000003</v>
      </c>
      <c r="E5" s="2">
        <v>3132</v>
      </c>
      <c r="F5" s="2">
        <v>313200</v>
      </c>
      <c r="G5" s="2">
        <f t="shared" si="1"/>
        <v>213200</v>
      </c>
      <c r="H5" s="2">
        <v>300000</v>
      </c>
      <c r="I5" s="2"/>
      <c r="J5" s="2" t="s">
        <v>141</v>
      </c>
      <c r="K5" s="2"/>
      <c r="L5" s="2"/>
      <c r="M5" s="2"/>
      <c r="N5" s="3" t="s">
        <v>4</v>
      </c>
      <c r="O5" s="4">
        <v>45606</v>
      </c>
      <c r="P5" s="3" t="s">
        <v>13</v>
      </c>
      <c r="Q5" s="1" t="s">
        <v>20</v>
      </c>
      <c r="R5" s="3"/>
      <c r="S5" s="2"/>
      <c r="T5" s="1"/>
      <c r="U5" s="5"/>
    </row>
    <row r="6" spans="1:21" x14ac:dyDescent="0.3">
      <c r="A6" s="67"/>
      <c r="B6" s="5">
        <v>22</v>
      </c>
      <c r="C6" s="2">
        <v>1015</v>
      </c>
      <c r="D6" s="2">
        <f t="shared" si="0"/>
        <v>467.88796875000003</v>
      </c>
      <c r="E6" s="2">
        <v>1000</v>
      </c>
      <c r="F6" s="2">
        <v>308100</v>
      </c>
      <c r="G6" s="2">
        <f t="shared" si="1"/>
        <v>208100</v>
      </c>
      <c r="H6" s="2">
        <v>300000</v>
      </c>
      <c r="I6" s="2">
        <v>50000</v>
      </c>
      <c r="J6" s="2"/>
      <c r="K6" s="2" t="s">
        <v>9</v>
      </c>
      <c r="L6" s="2">
        <v>500000</v>
      </c>
      <c r="M6" s="2">
        <v>1000</v>
      </c>
      <c r="N6" s="3" t="s">
        <v>5</v>
      </c>
      <c r="O6" s="4">
        <v>45486</v>
      </c>
      <c r="P6" s="3" t="s">
        <v>13</v>
      </c>
      <c r="Q6" s="1" t="s">
        <v>20</v>
      </c>
      <c r="R6" s="3"/>
      <c r="S6" s="2"/>
      <c r="T6" s="12">
        <v>1.5</v>
      </c>
      <c r="U6" s="5"/>
    </row>
    <row r="7" spans="1:21" x14ac:dyDescent="0.3">
      <c r="A7" s="67"/>
      <c r="B7" s="53">
        <v>3</v>
      </c>
      <c r="C7" s="54">
        <f t="shared" ref="C7:C15" si="2">SUM(4069.6)/20</f>
        <v>203.48</v>
      </c>
      <c r="D7" s="54">
        <f t="shared" si="0"/>
        <v>-343.63203124999995</v>
      </c>
      <c r="E7" s="54">
        <v>1000</v>
      </c>
      <c r="F7" s="54">
        <v>300000</v>
      </c>
      <c r="G7" s="54">
        <f t="shared" si="1"/>
        <v>200000</v>
      </c>
      <c r="H7" s="54">
        <v>300000</v>
      </c>
      <c r="I7" s="54">
        <v>10000</v>
      </c>
      <c r="J7" s="54"/>
      <c r="K7" s="54"/>
      <c r="L7" s="54">
        <v>1000000</v>
      </c>
      <c r="M7" s="54">
        <v>5000</v>
      </c>
      <c r="N7" s="10">
        <v>360</v>
      </c>
      <c r="O7" s="55">
        <v>45575</v>
      </c>
      <c r="P7" s="56"/>
      <c r="Q7" s="10" t="s">
        <v>20</v>
      </c>
      <c r="R7" s="56"/>
      <c r="S7" s="54"/>
      <c r="T7" s="10"/>
      <c r="U7" s="53"/>
    </row>
    <row r="8" spans="1:21" x14ac:dyDescent="0.3">
      <c r="A8" s="67"/>
      <c r="B8" s="53">
        <v>5</v>
      </c>
      <c r="C8" s="54">
        <f t="shared" si="2"/>
        <v>203.48</v>
      </c>
      <c r="D8" s="54">
        <f t="shared" si="0"/>
        <v>-343.63203124999995</v>
      </c>
      <c r="E8" s="54">
        <v>1000</v>
      </c>
      <c r="F8" s="54">
        <v>300000</v>
      </c>
      <c r="G8" s="54">
        <f t="shared" si="1"/>
        <v>200000</v>
      </c>
      <c r="H8" s="54">
        <v>300000</v>
      </c>
      <c r="I8" s="54">
        <v>10000</v>
      </c>
      <c r="J8" s="54"/>
      <c r="K8" s="54"/>
      <c r="L8" s="54">
        <v>1000000</v>
      </c>
      <c r="M8" s="54">
        <v>5000</v>
      </c>
      <c r="N8" s="10">
        <v>360</v>
      </c>
      <c r="O8" s="55">
        <v>45575</v>
      </c>
      <c r="P8" s="56"/>
      <c r="Q8" s="10" t="s">
        <v>20</v>
      </c>
      <c r="R8" s="56"/>
      <c r="S8" s="54"/>
      <c r="T8" s="10"/>
      <c r="U8" s="53"/>
    </row>
    <row r="9" spans="1:21" x14ac:dyDescent="0.3">
      <c r="A9" s="67"/>
      <c r="B9" s="53">
        <v>9</v>
      </c>
      <c r="C9" s="54">
        <f t="shared" si="2"/>
        <v>203.48</v>
      </c>
      <c r="D9" s="54">
        <f t="shared" si="0"/>
        <v>-343.63203124999995</v>
      </c>
      <c r="E9" s="54">
        <v>1000</v>
      </c>
      <c r="F9" s="54">
        <v>300000</v>
      </c>
      <c r="G9" s="54">
        <f t="shared" si="1"/>
        <v>200000</v>
      </c>
      <c r="H9" s="54">
        <v>300000</v>
      </c>
      <c r="I9" s="54">
        <v>10000</v>
      </c>
      <c r="J9" s="54"/>
      <c r="K9" s="54"/>
      <c r="L9" s="54">
        <v>1000000</v>
      </c>
      <c r="M9" s="54">
        <v>5000</v>
      </c>
      <c r="N9" s="10">
        <v>360</v>
      </c>
      <c r="O9" s="55">
        <v>45575</v>
      </c>
      <c r="P9" s="56"/>
      <c r="Q9" s="10" t="s">
        <v>20</v>
      </c>
      <c r="R9" s="56"/>
      <c r="S9" s="54"/>
      <c r="T9" s="10"/>
      <c r="U9" s="53"/>
    </row>
    <row r="10" spans="1:21" x14ac:dyDescent="0.3">
      <c r="A10" s="67"/>
      <c r="B10" s="53">
        <v>9</v>
      </c>
      <c r="C10" s="54">
        <f t="shared" si="2"/>
        <v>203.48</v>
      </c>
      <c r="D10" s="54">
        <f t="shared" si="0"/>
        <v>-343.63203124999995</v>
      </c>
      <c r="E10" s="54">
        <v>1000</v>
      </c>
      <c r="F10" s="54">
        <v>300000</v>
      </c>
      <c r="G10" s="54">
        <f t="shared" si="1"/>
        <v>200000</v>
      </c>
      <c r="H10" s="54">
        <v>300000</v>
      </c>
      <c r="I10" s="54">
        <v>10000</v>
      </c>
      <c r="J10" s="54"/>
      <c r="K10" s="54"/>
      <c r="L10" s="54">
        <v>1000000</v>
      </c>
      <c r="M10" s="54">
        <v>5000</v>
      </c>
      <c r="N10" s="10">
        <v>360</v>
      </c>
      <c r="O10" s="55">
        <v>45575</v>
      </c>
      <c r="P10" s="56"/>
      <c r="Q10" s="10" t="s">
        <v>20</v>
      </c>
      <c r="R10" s="56"/>
      <c r="S10" s="54"/>
      <c r="T10" s="10"/>
      <c r="U10" s="53"/>
    </row>
    <row r="11" spans="1:21" x14ac:dyDescent="0.3">
      <c r="A11" s="67"/>
      <c r="B11" s="53">
        <v>11</v>
      </c>
      <c r="C11" s="54">
        <f t="shared" si="2"/>
        <v>203.48</v>
      </c>
      <c r="D11" s="54">
        <f t="shared" si="0"/>
        <v>-343.63203124999995</v>
      </c>
      <c r="E11" s="54">
        <v>1000</v>
      </c>
      <c r="F11" s="54">
        <v>300000</v>
      </c>
      <c r="G11" s="54">
        <f t="shared" si="1"/>
        <v>200000</v>
      </c>
      <c r="H11" s="54">
        <v>300000</v>
      </c>
      <c r="I11" s="54">
        <v>10000</v>
      </c>
      <c r="J11" s="54"/>
      <c r="K11" s="54"/>
      <c r="L11" s="54">
        <v>1000000</v>
      </c>
      <c r="M11" s="54">
        <v>5000</v>
      </c>
      <c r="N11" s="10">
        <v>360</v>
      </c>
      <c r="O11" s="55">
        <v>45575</v>
      </c>
      <c r="P11" s="56"/>
      <c r="Q11" s="10" t="s">
        <v>20</v>
      </c>
      <c r="R11" s="56"/>
      <c r="S11" s="54"/>
      <c r="T11" s="10"/>
      <c r="U11" s="53"/>
    </row>
    <row r="12" spans="1:21" x14ac:dyDescent="0.3">
      <c r="A12" s="67"/>
      <c r="B12" s="53">
        <v>11</v>
      </c>
      <c r="C12" s="54">
        <f t="shared" si="2"/>
        <v>203.48</v>
      </c>
      <c r="D12" s="54">
        <f t="shared" si="0"/>
        <v>-343.63203124999995</v>
      </c>
      <c r="E12" s="54">
        <v>1000</v>
      </c>
      <c r="F12" s="54">
        <v>300000</v>
      </c>
      <c r="G12" s="54">
        <f t="shared" si="1"/>
        <v>200000</v>
      </c>
      <c r="H12" s="54">
        <v>300000</v>
      </c>
      <c r="I12" s="54">
        <v>10000</v>
      </c>
      <c r="J12" s="54"/>
      <c r="K12" s="54"/>
      <c r="L12" s="54">
        <v>1000000</v>
      </c>
      <c r="M12" s="54">
        <v>5000</v>
      </c>
      <c r="N12" s="10">
        <v>360</v>
      </c>
      <c r="O12" s="55">
        <v>45575</v>
      </c>
      <c r="P12" s="56"/>
      <c r="Q12" s="10" t="s">
        <v>20</v>
      </c>
      <c r="R12" s="56"/>
      <c r="S12" s="54"/>
      <c r="T12" s="10"/>
      <c r="U12" s="53"/>
    </row>
    <row r="13" spans="1:21" x14ac:dyDescent="0.3">
      <c r="A13" s="67"/>
      <c r="B13" s="53">
        <v>12</v>
      </c>
      <c r="C13" s="54">
        <f t="shared" si="2"/>
        <v>203.48</v>
      </c>
      <c r="D13" s="54">
        <f t="shared" si="0"/>
        <v>-343.63203124999995</v>
      </c>
      <c r="E13" s="54">
        <v>1000</v>
      </c>
      <c r="F13" s="54">
        <v>300000</v>
      </c>
      <c r="G13" s="54">
        <f t="shared" si="1"/>
        <v>200000</v>
      </c>
      <c r="H13" s="54">
        <v>300000</v>
      </c>
      <c r="I13" s="54">
        <v>10000</v>
      </c>
      <c r="J13" s="54"/>
      <c r="K13" s="54"/>
      <c r="L13" s="54">
        <v>1000000</v>
      </c>
      <c r="M13" s="54">
        <v>5000</v>
      </c>
      <c r="N13" s="10">
        <v>360</v>
      </c>
      <c r="O13" s="55">
        <v>45575</v>
      </c>
      <c r="P13" s="56"/>
      <c r="Q13" s="10" t="s">
        <v>20</v>
      </c>
      <c r="R13" s="56"/>
      <c r="S13" s="54"/>
      <c r="T13" s="10"/>
      <c r="U13" s="53"/>
    </row>
    <row r="14" spans="1:21" x14ac:dyDescent="0.3">
      <c r="A14" s="67"/>
      <c r="B14" s="53">
        <v>18</v>
      </c>
      <c r="C14" s="54">
        <f t="shared" si="2"/>
        <v>203.48</v>
      </c>
      <c r="D14" s="54">
        <f t="shared" si="0"/>
        <v>-343.63203124999995</v>
      </c>
      <c r="E14" s="54">
        <v>1000</v>
      </c>
      <c r="F14" s="54">
        <v>300000</v>
      </c>
      <c r="G14" s="54">
        <f t="shared" si="1"/>
        <v>200000</v>
      </c>
      <c r="H14" s="54">
        <v>300000</v>
      </c>
      <c r="I14" s="54">
        <v>10000</v>
      </c>
      <c r="J14" s="54"/>
      <c r="K14" s="54"/>
      <c r="L14" s="54">
        <v>1000000</v>
      </c>
      <c r="M14" s="54">
        <v>5000</v>
      </c>
      <c r="N14" s="10">
        <v>360</v>
      </c>
      <c r="O14" s="55">
        <v>45575</v>
      </c>
      <c r="P14" s="56"/>
      <c r="Q14" s="10" t="s">
        <v>20</v>
      </c>
      <c r="R14" s="56"/>
      <c r="S14" s="54"/>
      <c r="T14" s="10"/>
      <c r="U14" s="53"/>
    </row>
    <row r="15" spans="1:21" x14ac:dyDescent="0.3">
      <c r="A15" s="67"/>
      <c r="B15" s="53">
        <v>18</v>
      </c>
      <c r="C15" s="54">
        <f t="shared" si="2"/>
        <v>203.48</v>
      </c>
      <c r="D15" s="54">
        <f t="shared" si="0"/>
        <v>-343.63203124999995</v>
      </c>
      <c r="E15" s="54">
        <v>1000</v>
      </c>
      <c r="F15" s="54">
        <v>300000</v>
      </c>
      <c r="G15" s="54">
        <f t="shared" si="1"/>
        <v>200000</v>
      </c>
      <c r="H15" s="54">
        <v>300000</v>
      </c>
      <c r="I15" s="54">
        <v>10000</v>
      </c>
      <c r="J15" s="54"/>
      <c r="K15" s="54"/>
      <c r="L15" s="54">
        <v>1000000</v>
      </c>
      <c r="M15" s="54">
        <v>5000</v>
      </c>
      <c r="N15" s="10">
        <v>360</v>
      </c>
      <c r="O15" s="55">
        <v>45575</v>
      </c>
      <c r="P15" s="56"/>
      <c r="Q15" s="10" t="s">
        <v>20</v>
      </c>
      <c r="R15" s="56"/>
      <c r="S15" s="54"/>
      <c r="T15" s="10"/>
      <c r="U15" s="53"/>
    </row>
    <row r="16" spans="1:21" x14ac:dyDescent="0.3">
      <c r="A16" s="67"/>
      <c r="B16" s="5">
        <v>24</v>
      </c>
      <c r="C16" s="35">
        <v>600</v>
      </c>
      <c r="D16" s="32">
        <f t="shared" si="0"/>
        <v>52.887968750000027</v>
      </c>
      <c r="E16" s="35">
        <v>1000</v>
      </c>
      <c r="F16" s="35">
        <v>300000</v>
      </c>
      <c r="G16" s="2">
        <f t="shared" si="1"/>
        <v>200000</v>
      </c>
      <c r="H16" s="2">
        <v>300000</v>
      </c>
      <c r="I16" s="35">
        <v>240000</v>
      </c>
      <c r="J16" s="35"/>
      <c r="K16" s="35">
        <v>10000</v>
      </c>
      <c r="L16" s="35">
        <v>1000000</v>
      </c>
      <c r="M16" s="35">
        <v>5000</v>
      </c>
      <c r="N16" s="1">
        <v>360</v>
      </c>
      <c r="O16" s="7">
        <v>45209</v>
      </c>
      <c r="P16" s="3" t="s">
        <v>13</v>
      </c>
      <c r="Q16" s="1" t="s">
        <v>20</v>
      </c>
      <c r="R16" s="3"/>
      <c r="S16" s="32"/>
      <c r="T16" s="1"/>
      <c r="U16" s="5"/>
    </row>
    <row r="17" spans="1:21" x14ac:dyDescent="0.3">
      <c r="A17" s="67"/>
      <c r="B17" s="5">
        <v>15</v>
      </c>
      <c r="C17" s="2">
        <v>698</v>
      </c>
      <c r="D17" s="2">
        <f t="shared" si="0"/>
        <v>150.88796875000003</v>
      </c>
      <c r="E17" s="2">
        <v>1000</v>
      </c>
      <c r="F17" s="2">
        <v>281682</v>
      </c>
      <c r="G17" s="2">
        <f t="shared" si="1"/>
        <v>181682</v>
      </c>
      <c r="H17" s="2">
        <v>300000</v>
      </c>
      <c r="I17" s="2">
        <v>15000</v>
      </c>
      <c r="J17" s="2">
        <v>56336</v>
      </c>
      <c r="K17" s="2" t="s">
        <v>9</v>
      </c>
      <c r="L17" s="2">
        <v>300000</v>
      </c>
      <c r="M17" s="2">
        <v>1000</v>
      </c>
      <c r="N17" s="3" t="s">
        <v>18</v>
      </c>
      <c r="O17" s="4">
        <v>45053</v>
      </c>
      <c r="P17" s="3" t="s">
        <v>13</v>
      </c>
      <c r="Q17" s="1" t="s">
        <v>20</v>
      </c>
      <c r="R17" s="3"/>
      <c r="S17" s="2"/>
      <c r="T17" s="1"/>
      <c r="U17" s="5"/>
    </row>
    <row r="18" spans="1:21" x14ac:dyDescent="0.3">
      <c r="A18" s="67"/>
      <c r="B18" s="5">
        <v>5</v>
      </c>
      <c r="C18" s="2">
        <v>635</v>
      </c>
      <c r="D18" s="2">
        <f t="shared" si="0"/>
        <v>87.887968750000027</v>
      </c>
      <c r="E18" s="2">
        <v>1000</v>
      </c>
      <c r="F18" s="2">
        <v>264000</v>
      </c>
      <c r="G18" s="2">
        <f t="shared" si="1"/>
        <v>164000</v>
      </c>
      <c r="H18" s="2">
        <v>300000</v>
      </c>
      <c r="I18" s="2">
        <v>25000</v>
      </c>
      <c r="J18" s="2"/>
      <c r="K18" s="2">
        <v>26400</v>
      </c>
      <c r="L18" s="2">
        <v>500000</v>
      </c>
      <c r="M18" s="2">
        <v>5000</v>
      </c>
      <c r="N18" s="3" t="s">
        <v>49</v>
      </c>
      <c r="O18" s="4">
        <v>45338</v>
      </c>
      <c r="P18" s="3" t="s">
        <v>13</v>
      </c>
      <c r="Q18" s="1"/>
      <c r="R18" s="3"/>
      <c r="S18" s="2"/>
      <c r="T18" s="1"/>
      <c r="U18" s="5"/>
    </row>
    <row r="19" spans="1:21" x14ac:dyDescent="0.3">
      <c r="A19" s="67"/>
      <c r="B19" s="5">
        <v>12</v>
      </c>
      <c r="C19" s="2">
        <v>758.19</v>
      </c>
      <c r="D19" s="2">
        <f t="shared" si="0"/>
        <v>211.07796875000008</v>
      </c>
      <c r="E19" s="2">
        <v>2000</v>
      </c>
      <c r="F19" s="2">
        <v>254000</v>
      </c>
      <c r="G19" s="2">
        <f t="shared" si="1"/>
        <v>154000</v>
      </c>
      <c r="H19" s="2">
        <v>300000</v>
      </c>
      <c r="I19" s="2">
        <v>2500</v>
      </c>
      <c r="J19" s="2"/>
      <c r="K19" s="2">
        <v>25400</v>
      </c>
      <c r="L19" s="2">
        <v>1000000</v>
      </c>
      <c r="M19" s="2">
        <v>5000</v>
      </c>
      <c r="N19" s="3" t="s">
        <v>33</v>
      </c>
      <c r="O19" s="4">
        <v>45534</v>
      </c>
      <c r="P19" s="3"/>
      <c r="Q19" s="1" t="s">
        <v>20</v>
      </c>
      <c r="R19" s="3"/>
      <c r="S19" s="2"/>
      <c r="T19" s="1"/>
      <c r="U19" s="5"/>
    </row>
    <row r="20" spans="1:21" x14ac:dyDescent="0.3">
      <c r="A20" s="67"/>
      <c r="B20" s="5">
        <v>24</v>
      </c>
      <c r="C20" s="2">
        <v>841</v>
      </c>
      <c r="D20" s="2">
        <f t="shared" si="0"/>
        <v>293.88796875000003</v>
      </c>
      <c r="E20" s="2">
        <v>2532</v>
      </c>
      <c r="F20" s="2">
        <v>253200</v>
      </c>
      <c r="G20" s="2">
        <f t="shared" si="1"/>
        <v>153200</v>
      </c>
      <c r="H20" s="2">
        <v>300000</v>
      </c>
      <c r="I20" s="2">
        <v>189900</v>
      </c>
      <c r="J20" s="2"/>
      <c r="K20" s="2">
        <v>25320</v>
      </c>
      <c r="L20" s="2">
        <v>300000</v>
      </c>
      <c r="M20" s="2">
        <v>1000</v>
      </c>
      <c r="N20" s="3" t="s">
        <v>4</v>
      </c>
      <c r="O20" s="4">
        <v>45419</v>
      </c>
      <c r="P20" s="3" t="s">
        <v>13</v>
      </c>
      <c r="Q20" s="1" t="s">
        <v>37</v>
      </c>
      <c r="R20" s="3"/>
      <c r="S20" s="2"/>
      <c r="T20" s="1"/>
      <c r="U20" s="5"/>
    </row>
    <row r="21" spans="1:21" x14ac:dyDescent="0.3">
      <c r="A21" s="67"/>
      <c r="B21" s="5">
        <v>19</v>
      </c>
      <c r="C21" s="35">
        <v>530</v>
      </c>
      <c r="D21" s="2">
        <f t="shared" si="0"/>
        <v>-17.112031249999973</v>
      </c>
      <c r="E21" s="35">
        <v>2444</v>
      </c>
      <c r="F21" s="35">
        <v>244400</v>
      </c>
      <c r="G21" s="2">
        <f t="shared" si="1"/>
        <v>144400</v>
      </c>
      <c r="H21" s="2">
        <v>300000</v>
      </c>
      <c r="I21" s="35">
        <v>12200</v>
      </c>
      <c r="J21" s="35"/>
      <c r="K21" s="35"/>
      <c r="L21" s="35">
        <v>300000</v>
      </c>
      <c r="M21" s="35">
        <v>1000</v>
      </c>
      <c r="N21" s="3" t="s">
        <v>4</v>
      </c>
      <c r="O21" s="7">
        <v>45593</v>
      </c>
      <c r="P21" s="3"/>
      <c r="Q21" s="1" t="s">
        <v>20</v>
      </c>
      <c r="R21" s="3"/>
      <c r="S21" s="2"/>
      <c r="T21" s="1"/>
      <c r="U21" s="5">
        <v>359.8</v>
      </c>
    </row>
    <row r="22" spans="1:21" x14ac:dyDescent="0.3">
      <c r="A22" s="67"/>
      <c r="B22" s="5">
        <v>17</v>
      </c>
      <c r="C22" s="35">
        <v>609</v>
      </c>
      <c r="D22" s="2">
        <f t="shared" si="0"/>
        <v>61.887968750000027</v>
      </c>
      <c r="E22" s="35">
        <v>1000</v>
      </c>
      <c r="F22" s="35">
        <v>243700</v>
      </c>
      <c r="G22" s="2">
        <f t="shared" si="1"/>
        <v>143700</v>
      </c>
      <c r="H22" s="2">
        <v>300000</v>
      </c>
      <c r="I22" s="35">
        <v>12185</v>
      </c>
      <c r="J22" s="35"/>
      <c r="K22" s="35"/>
      <c r="L22" s="35">
        <v>300000</v>
      </c>
      <c r="M22" s="35">
        <v>5000</v>
      </c>
      <c r="N22" s="3" t="s">
        <v>4</v>
      </c>
      <c r="O22" s="7">
        <v>45434</v>
      </c>
      <c r="P22" s="3"/>
      <c r="Q22" s="1" t="s">
        <v>20</v>
      </c>
      <c r="R22" s="3"/>
      <c r="S22" s="2"/>
      <c r="T22" s="1"/>
      <c r="U22" s="5">
        <v>354</v>
      </c>
    </row>
    <row r="23" spans="1:21" x14ac:dyDescent="0.3">
      <c r="A23" s="67"/>
      <c r="B23" s="5">
        <v>19</v>
      </c>
      <c r="C23" s="2">
        <v>540</v>
      </c>
      <c r="D23" s="2">
        <f t="shared" si="0"/>
        <v>-7.1120312499999727</v>
      </c>
      <c r="E23" s="2">
        <v>2431</v>
      </c>
      <c r="F23" s="2">
        <v>243100</v>
      </c>
      <c r="G23" s="2">
        <f t="shared" si="1"/>
        <v>143100</v>
      </c>
      <c r="H23" s="2">
        <v>300000</v>
      </c>
      <c r="I23" s="2">
        <v>27000</v>
      </c>
      <c r="J23" s="2" t="s">
        <v>131</v>
      </c>
      <c r="K23" s="2"/>
      <c r="L23" s="2">
        <v>300000</v>
      </c>
      <c r="M23" s="2">
        <v>1000</v>
      </c>
      <c r="N23" s="3" t="s">
        <v>4</v>
      </c>
      <c r="O23" s="4">
        <v>45532</v>
      </c>
      <c r="P23" s="3" t="s">
        <v>13</v>
      </c>
      <c r="Q23" s="1" t="s">
        <v>20</v>
      </c>
      <c r="R23" s="3"/>
      <c r="S23" s="2"/>
      <c r="T23" s="1"/>
      <c r="U23" s="5">
        <v>358.1</v>
      </c>
    </row>
    <row r="24" spans="1:21" x14ac:dyDescent="0.3">
      <c r="A24" s="67"/>
      <c r="B24" s="5">
        <v>22</v>
      </c>
      <c r="C24" s="2">
        <v>708</v>
      </c>
      <c r="D24" s="2">
        <f t="shared" si="0"/>
        <v>160.88796875000003</v>
      </c>
      <c r="E24" s="2">
        <v>1000</v>
      </c>
      <c r="F24" s="2">
        <v>243000</v>
      </c>
      <c r="G24" s="2">
        <f t="shared" si="1"/>
        <v>143000</v>
      </c>
      <c r="H24" s="2">
        <v>300000</v>
      </c>
      <c r="I24" s="2">
        <v>5000</v>
      </c>
      <c r="J24" s="2">
        <v>16000</v>
      </c>
      <c r="K24" s="2">
        <v>11500</v>
      </c>
      <c r="L24" s="2">
        <v>1000000</v>
      </c>
      <c r="M24" s="2">
        <v>1000</v>
      </c>
      <c r="N24" s="3" t="s">
        <v>54</v>
      </c>
      <c r="O24" s="4">
        <v>45361</v>
      </c>
      <c r="P24" s="3" t="s">
        <v>13</v>
      </c>
      <c r="Q24" s="1"/>
      <c r="R24" s="3"/>
      <c r="S24" s="2"/>
      <c r="T24" s="1"/>
      <c r="U24" s="5"/>
    </row>
    <row r="25" spans="1:21" x14ac:dyDescent="0.3">
      <c r="A25" s="67"/>
      <c r="B25" s="5">
        <v>4</v>
      </c>
      <c r="C25" s="2">
        <v>913</v>
      </c>
      <c r="D25" s="2">
        <f t="shared" si="0"/>
        <v>365.88796875000003</v>
      </c>
      <c r="E25" s="2">
        <v>4834</v>
      </c>
      <c r="F25" s="2">
        <v>241700</v>
      </c>
      <c r="G25" s="2">
        <f t="shared" si="1"/>
        <v>141700</v>
      </c>
      <c r="H25" s="2">
        <v>300000</v>
      </c>
      <c r="I25" s="2">
        <v>181275</v>
      </c>
      <c r="J25" s="2">
        <v>60425</v>
      </c>
      <c r="K25" s="2"/>
      <c r="L25" s="2">
        <v>300000</v>
      </c>
      <c r="M25" s="2">
        <v>2000</v>
      </c>
      <c r="N25" s="3" t="s">
        <v>189</v>
      </c>
      <c r="O25" s="4">
        <v>45458</v>
      </c>
      <c r="P25" s="3" t="s">
        <v>13</v>
      </c>
      <c r="Q25" s="1" t="s">
        <v>37</v>
      </c>
      <c r="R25" s="3"/>
      <c r="S25" s="2"/>
      <c r="T25" s="1"/>
      <c r="U25" s="5"/>
    </row>
    <row r="26" spans="1:21" x14ac:dyDescent="0.3">
      <c r="A26" s="67"/>
      <c r="B26" s="5">
        <v>2</v>
      </c>
      <c r="C26" s="6">
        <v>869</v>
      </c>
      <c r="D26" s="2">
        <f t="shared" si="0"/>
        <v>321.88796875000003</v>
      </c>
      <c r="E26" s="6">
        <v>1000</v>
      </c>
      <c r="F26" s="6">
        <v>240000</v>
      </c>
      <c r="G26" s="2">
        <f t="shared" si="1"/>
        <v>140000</v>
      </c>
      <c r="H26" s="2">
        <v>300000</v>
      </c>
      <c r="I26" s="6">
        <v>125000</v>
      </c>
      <c r="J26" s="6">
        <v>73000</v>
      </c>
      <c r="K26" s="6">
        <v>27600</v>
      </c>
      <c r="L26" s="6">
        <v>300000</v>
      </c>
      <c r="M26" s="6">
        <v>2500</v>
      </c>
      <c r="N26" s="3" t="s">
        <v>46</v>
      </c>
      <c r="O26" s="7">
        <v>45586</v>
      </c>
      <c r="P26" s="3" t="s">
        <v>13</v>
      </c>
      <c r="Q26" s="1" t="s">
        <v>37</v>
      </c>
      <c r="R26" s="3"/>
      <c r="S26" s="2"/>
      <c r="T26" s="1"/>
      <c r="U26" s="5"/>
    </row>
    <row r="27" spans="1:21" x14ac:dyDescent="0.3">
      <c r="A27" s="67"/>
      <c r="B27" s="5">
        <v>14</v>
      </c>
      <c r="C27" s="32">
        <v>804</v>
      </c>
      <c r="D27" s="2">
        <f t="shared" si="0"/>
        <v>256.88796875000003</v>
      </c>
      <c r="E27" s="32">
        <v>500</v>
      </c>
      <c r="F27" s="32">
        <v>227500</v>
      </c>
      <c r="G27" s="2">
        <f t="shared" si="1"/>
        <v>127500</v>
      </c>
      <c r="H27" s="2">
        <v>300000</v>
      </c>
      <c r="I27" s="32">
        <v>50000</v>
      </c>
      <c r="J27" s="32" t="s">
        <v>131</v>
      </c>
      <c r="K27" s="32"/>
      <c r="L27" s="32">
        <v>100000</v>
      </c>
      <c r="M27" s="32">
        <v>1000</v>
      </c>
      <c r="N27" s="3" t="s">
        <v>4</v>
      </c>
      <c r="O27" s="4">
        <v>45576</v>
      </c>
      <c r="P27" s="3" t="s">
        <v>13</v>
      </c>
      <c r="Q27" s="1" t="s">
        <v>20</v>
      </c>
      <c r="R27" s="3"/>
      <c r="S27" s="2"/>
      <c r="T27" s="1"/>
      <c r="U27" s="5"/>
    </row>
    <row r="28" spans="1:21" x14ac:dyDescent="0.3">
      <c r="A28" s="67"/>
      <c r="B28" s="5">
        <v>8</v>
      </c>
      <c r="C28" s="2">
        <v>959</v>
      </c>
      <c r="D28" s="2">
        <f t="shared" si="0"/>
        <v>411.88796875000003</v>
      </c>
      <c r="E28" s="2">
        <v>500</v>
      </c>
      <c r="F28" s="2">
        <v>209950</v>
      </c>
      <c r="G28" s="2">
        <f t="shared" si="1"/>
        <v>109950</v>
      </c>
      <c r="H28" s="2">
        <v>300000</v>
      </c>
      <c r="I28" s="2">
        <v>49400</v>
      </c>
      <c r="J28" s="2">
        <v>24700</v>
      </c>
      <c r="K28" s="2"/>
      <c r="L28" s="2">
        <v>500000</v>
      </c>
      <c r="M28" s="2">
        <v>5000</v>
      </c>
      <c r="N28" s="3" t="s">
        <v>40</v>
      </c>
      <c r="O28" s="4">
        <v>45511</v>
      </c>
      <c r="P28" s="3" t="s">
        <v>13</v>
      </c>
      <c r="Q28" s="1" t="s">
        <v>37</v>
      </c>
      <c r="R28" s="3"/>
      <c r="S28" s="2"/>
      <c r="T28" s="1"/>
      <c r="U28" s="5"/>
    </row>
    <row r="29" spans="1:21" x14ac:dyDescent="0.3">
      <c r="A29" s="67"/>
      <c r="B29" s="5">
        <v>5</v>
      </c>
      <c r="C29" s="2">
        <v>605</v>
      </c>
      <c r="D29" s="2">
        <f t="shared" si="0"/>
        <v>57.887968750000027</v>
      </c>
      <c r="E29" s="2">
        <v>1000</v>
      </c>
      <c r="F29" s="2">
        <v>206400</v>
      </c>
      <c r="G29" s="2">
        <f t="shared" si="1"/>
        <v>106400</v>
      </c>
      <c r="H29" s="2">
        <v>300000</v>
      </c>
      <c r="I29" s="2"/>
      <c r="J29" s="2"/>
      <c r="K29" s="2"/>
      <c r="L29" s="2"/>
      <c r="M29" s="2"/>
      <c r="N29" s="3" t="s">
        <v>127</v>
      </c>
      <c r="O29" s="4"/>
      <c r="P29" s="3"/>
      <c r="Q29" s="1"/>
      <c r="R29" s="3"/>
      <c r="S29" s="2"/>
      <c r="T29" s="1"/>
      <c r="U29" s="9"/>
    </row>
    <row r="30" spans="1:21" x14ac:dyDescent="0.3">
      <c r="A30" s="67"/>
      <c r="B30" s="5">
        <v>15</v>
      </c>
      <c r="C30" s="2">
        <v>500</v>
      </c>
      <c r="D30" s="2">
        <f t="shared" si="0"/>
        <v>-47.112031249999973</v>
      </c>
      <c r="E30" s="2">
        <v>2005</v>
      </c>
      <c r="F30" s="2">
        <v>200500</v>
      </c>
      <c r="G30" s="2">
        <f t="shared" si="1"/>
        <v>100500</v>
      </c>
      <c r="H30" s="2">
        <v>300000</v>
      </c>
      <c r="I30" s="2">
        <v>10600</v>
      </c>
      <c r="J30" s="2"/>
      <c r="K30" s="2">
        <v>20050</v>
      </c>
      <c r="L30" s="2">
        <v>300000</v>
      </c>
      <c r="M30" s="2">
        <v>1000</v>
      </c>
      <c r="N30" s="3" t="s">
        <v>4</v>
      </c>
      <c r="O30" s="4">
        <v>45325</v>
      </c>
      <c r="P30" s="1"/>
      <c r="Q30" s="1" t="s">
        <v>20</v>
      </c>
      <c r="R30" s="3"/>
      <c r="S30" s="2"/>
      <c r="T30" s="1"/>
      <c r="U30" s="9">
        <v>352</v>
      </c>
    </row>
    <row r="31" spans="1:21" x14ac:dyDescent="0.3">
      <c r="A31" s="67"/>
      <c r="B31" s="5">
        <v>12</v>
      </c>
      <c r="C31" s="2">
        <v>639</v>
      </c>
      <c r="D31" s="2">
        <f t="shared" si="0"/>
        <v>91.887968750000027</v>
      </c>
      <c r="E31" s="2">
        <v>1000</v>
      </c>
      <c r="F31" s="2">
        <v>181700</v>
      </c>
      <c r="G31" s="2">
        <f t="shared" si="1"/>
        <v>81700</v>
      </c>
      <c r="H31" s="2">
        <v>300000</v>
      </c>
      <c r="I31" s="2">
        <v>60900</v>
      </c>
      <c r="J31" s="2"/>
      <c r="K31" s="2"/>
      <c r="L31" s="2">
        <v>300000</v>
      </c>
      <c r="M31" s="2">
        <v>2000</v>
      </c>
      <c r="N31" s="3" t="s">
        <v>4</v>
      </c>
      <c r="O31" s="4">
        <v>45613</v>
      </c>
      <c r="P31" s="3"/>
      <c r="Q31" s="1"/>
      <c r="R31" s="3" t="s">
        <v>130</v>
      </c>
      <c r="S31" s="2"/>
      <c r="T31" s="1"/>
      <c r="U31" s="5"/>
    </row>
    <row r="32" spans="1:21" x14ac:dyDescent="0.3">
      <c r="A32" s="67"/>
      <c r="B32" s="5">
        <v>22</v>
      </c>
      <c r="C32" s="2">
        <v>378</v>
      </c>
      <c r="D32" s="2">
        <f t="shared" si="0"/>
        <v>-169.11203124999997</v>
      </c>
      <c r="E32" s="1"/>
      <c r="F32" s="2">
        <v>181000</v>
      </c>
      <c r="G32" s="2">
        <f t="shared" si="1"/>
        <v>81000</v>
      </c>
      <c r="H32" s="2">
        <v>300000</v>
      </c>
      <c r="I32" s="2">
        <v>50000</v>
      </c>
      <c r="J32" s="2"/>
      <c r="K32" s="2"/>
      <c r="L32" s="2">
        <v>300000</v>
      </c>
      <c r="M32" s="2">
        <v>5000</v>
      </c>
      <c r="N32" s="3" t="s">
        <v>46</v>
      </c>
      <c r="O32" s="4">
        <v>45443</v>
      </c>
      <c r="P32" s="3" t="s">
        <v>13</v>
      </c>
      <c r="Q32" s="1" t="s">
        <v>37</v>
      </c>
      <c r="R32" s="3"/>
      <c r="S32" s="2"/>
      <c r="T32" s="1"/>
      <c r="U32" s="5"/>
    </row>
    <row r="33" spans="1:21" x14ac:dyDescent="0.3">
      <c r="A33" s="67"/>
      <c r="B33" s="5">
        <v>22</v>
      </c>
      <c r="C33" s="2">
        <v>541.66999999999996</v>
      </c>
      <c r="D33" s="2">
        <f t="shared" si="0"/>
        <v>-5.4420312500000136</v>
      </c>
      <c r="E33" s="2">
        <v>1000</v>
      </c>
      <c r="F33" s="2">
        <v>167000</v>
      </c>
      <c r="G33" s="2">
        <f t="shared" si="1"/>
        <v>67000</v>
      </c>
      <c r="H33" s="2">
        <v>300000</v>
      </c>
      <c r="I33" s="2">
        <v>5000</v>
      </c>
      <c r="J33" s="2"/>
      <c r="K33" s="2"/>
      <c r="L33" s="2">
        <v>500000</v>
      </c>
      <c r="M33" s="2">
        <v>1000</v>
      </c>
      <c r="N33" s="3" t="s">
        <v>5</v>
      </c>
      <c r="O33" s="4">
        <v>45552</v>
      </c>
      <c r="P33" s="3" t="s">
        <v>13</v>
      </c>
      <c r="Q33" s="1" t="s">
        <v>20</v>
      </c>
      <c r="R33" s="3"/>
      <c r="S33" s="2"/>
      <c r="T33" s="1"/>
      <c r="U33" s="5"/>
    </row>
    <row r="34" spans="1:21" x14ac:dyDescent="0.3">
      <c r="A34" s="67"/>
      <c r="B34" s="5">
        <v>6</v>
      </c>
      <c r="C34" s="6">
        <v>1066</v>
      </c>
      <c r="D34" s="2">
        <f t="shared" si="0"/>
        <v>518.88796875000003</v>
      </c>
      <c r="E34" s="6">
        <v>500</v>
      </c>
      <c r="F34" s="6">
        <v>162000</v>
      </c>
      <c r="G34" s="2">
        <f t="shared" si="1"/>
        <v>62000</v>
      </c>
      <c r="H34" s="2">
        <v>300000</v>
      </c>
      <c r="I34" s="6">
        <v>27000</v>
      </c>
      <c r="J34" s="6">
        <v>10800</v>
      </c>
      <c r="K34" s="6">
        <v>0</v>
      </c>
      <c r="L34" s="6">
        <v>300000</v>
      </c>
      <c r="M34" s="6">
        <v>1000</v>
      </c>
      <c r="N34" s="3" t="s">
        <v>51</v>
      </c>
      <c r="O34" s="7">
        <v>45346</v>
      </c>
      <c r="P34" s="3" t="s">
        <v>13</v>
      </c>
      <c r="Q34" s="1" t="s">
        <v>37</v>
      </c>
      <c r="R34" s="3" t="s">
        <v>130</v>
      </c>
      <c r="S34" s="2"/>
      <c r="T34" s="1"/>
      <c r="U34" s="5"/>
    </row>
    <row r="35" spans="1:21" x14ac:dyDescent="0.3">
      <c r="A35" s="67"/>
      <c r="B35" s="5">
        <v>2</v>
      </c>
      <c r="C35" s="2">
        <v>391</v>
      </c>
      <c r="D35" s="2">
        <f t="shared" ref="D35:D66" si="3">SUM(C35-$C$70)</f>
        <v>-156.11203124999997</v>
      </c>
      <c r="E35" s="2">
        <v>1000</v>
      </c>
      <c r="F35" s="2">
        <v>155100</v>
      </c>
      <c r="G35" s="2">
        <f t="shared" ref="G35:G66" si="4">SUM(F35-$F$72)</f>
        <v>55100</v>
      </c>
      <c r="H35" s="2">
        <v>300000</v>
      </c>
      <c r="I35" s="2">
        <v>15000</v>
      </c>
      <c r="J35" s="2"/>
      <c r="K35" s="2">
        <v>15000</v>
      </c>
      <c r="L35" s="2">
        <v>500000</v>
      </c>
      <c r="M35" s="2">
        <v>5000</v>
      </c>
      <c r="N35" s="3" t="s">
        <v>31</v>
      </c>
      <c r="O35" s="4">
        <v>45382</v>
      </c>
      <c r="P35" s="3" t="s">
        <v>13</v>
      </c>
      <c r="Q35" s="1" t="s">
        <v>20</v>
      </c>
      <c r="R35" s="3"/>
      <c r="S35" s="2"/>
      <c r="T35" s="1"/>
      <c r="U35" s="5"/>
    </row>
    <row r="36" spans="1:21" x14ac:dyDescent="0.3">
      <c r="A36" s="67"/>
      <c r="B36" s="5">
        <v>20</v>
      </c>
      <c r="C36" s="2">
        <v>662</v>
      </c>
      <c r="D36" s="2">
        <f t="shared" si="3"/>
        <v>114.88796875000003</v>
      </c>
      <c r="E36" s="2">
        <v>500</v>
      </c>
      <c r="F36" s="2">
        <v>154400</v>
      </c>
      <c r="G36" s="2">
        <f t="shared" si="4"/>
        <v>54400</v>
      </c>
      <c r="H36" s="2">
        <v>300000</v>
      </c>
      <c r="I36" s="2">
        <v>82400</v>
      </c>
      <c r="J36" s="2"/>
      <c r="K36" s="2"/>
      <c r="L36" s="2">
        <v>300000</v>
      </c>
      <c r="M36" s="2">
        <v>5000</v>
      </c>
      <c r="N36" s="3" t="s">
        <v>4</v>
      </c>
      <c r="O36" s="4">
        <v>45339</v>
      </c>
      <c r="P36" s="3" t="s">
        <v>13</v>
      </c>
      <c r="Q36" s="1"/>
      <c r="R36" s="3"/>
      <c r="S36" s="2"/>
      <c r="T36" s="1"/>
      <c r="U36" s="5"/>
    </row>
    <row r="37" spans="1:21" x14ac:dyDescent="0.3">
      <c r="A37" s="67"/>
      <c r="B37" s="5">
        <v>11</v>
      </c>
      <c r="C37" s="2"/>
      <c r="D37" s="2">
        <f t="shared" si="3"/>
        <v>-547.11203124999997</v>
      </c>
      <c r="E37" s="2">
        <v>500</v>
      </c>
      <c r="F37" s="2">
        <v>153600</v>
      </c>
      <c r="G37" s="2">
        <f t="shared" si="4"/>
        <v>53600</v>
      </c>
      <c r="H37" s="2">
        <v>300000</v>
      </c>
      <c r="I37" s="2">
        <v>0</v>
      </c>
      <c r="J37" s="2"/>
      <c r="K37" s="2"/>
      <c r="L37" s="2">
        <v>2000000</v>
      </c>
      <c r="M37" s="2"/>
      <c r="N37" s="3" t="s">
        <v>28</v>
      </c>
      <c r="O37" s="4">
        <v>45462</v>
      </c>
      <c r="P37" s="3"/>
      <c r="Q37" s="1" t="s">
        <v>20</v>
      </c>
      <c r="R37" s="3"/>
      <c r="S37" s="2"/>
      <c r="T37" s="1"/>
      <c r="U37" s="5"/>
    </row>
    <row r="38" spans="1:21" x14ac:dyDescent="0.3">
      <c r="A38" s="67"/>
      <c r="B38" s="5">
        <v>11</v>
      </c>
      <c r="C38" s="2"/>
      <c r="D38" s="2">
        <f t="shared" si="3"/>
        <v>-547.11203124999997</v>
      </c>
      <c r="E38" s="2">
        <v>1000</v>
      </c>
      <c r="F38" s="2">
        <v>150000</v>
      </c>
      <c r="G38" s="2">
        <f t="shared" si="4"/>
        <v>50000</v>
      </c>
      <c r="H38" s="2">
        <v>300000</v>
      </c>
      <c r="I38" s="2">
        <v>5000</v>
      </c>
      <c r="J38" s="2"/>
      <c r="K38" s="2"/>
      <c r="L38" s="2">
        <v>300000</v>
      </c>
      <c r="M38" s="2"/>
      <c r="N38" s="3" t="s">
        <v>4</v>
      </c>
      <c r="O38" s="4">
        <v>45427</v>
      </c>
      <c r="P38" s="3"/>
      <c r="Q38" s="1" t="s">
        <v>20</v>
      </c>
      <c r="R38" s="3"/>
      <c r="S38" s="2"/>
      <c r="T38" s="1"/>
      <c r="U38" s="5"/>
    </row>
    <row r="39" spans="1:21" x14ac:dyDescent="0.3">
      <c r="A39" s="67"/>
      <c r="B39" s="5">
        <v>21</v>
      </c>
      <c r="C39" s="2">
        <v>540</v>
      </c>
      <c r="D39" s="2">
        <f t="shared" si="3"/>
        <v>-7.1120312499999727</v>
      </c>
      <c r="E39" s="2">
        <v>1000</v>
      </c>
      <c r="F39" s="2">
        <v>142500</v>
      </c>
      <c r="G39" s="2">
        <f t="shared" si="4"/>
        <v>42500</v>
      </c>
      <c r="H39" s="2">
        <v>300000</v>
      </c>
      <c r="I39" s="2">
        <v>11600</v>
      </c>
      <c r="J39" s="2"/>
      <c r="K39" s="2"/>
      <c r="L39" s="2">
        <v>300000</v>
      </c>
      <c r="M39" s="2">
        <v>5000</v>
      </c>
      <c r="N39" s="3" t="s">
        <v>4</v>
      </c>
      <c r="O39" s="4">
        <v>45449</v>
      </c>
      <c r="P39" s="3" t="s">
        <v>13</v>
      </c>
      <c r="Q39" s="1" t="s">
        <v>20</v>
      </c>
      <c r="R39" s="3"/>
      <c r="S39" s="2"/>
      <c r="T39" s="1"/>
      <c r="U39" s="5"/>
    </row>
    <row r="40" spans="1:21" x14ac:dyDescent="0.3">
      <c r="A40" s="67"/>
      <c r="B40" s="5">
        <v>6</v>
      </c>
      <c r="C40" s="2">
        <v>800</v>
      </c>
      <c r="D40" s="2">
        <f t="shared" si="3"/>
        <v>252.88796875000003</v>
      </c>
      <c r="E40" s="2">
        <v>500</v>
      </c>
      <c r="F40" s="2">
        <v>136000</v>
      </c>
      <c r="G40" s="2">
        <f t="shared" si="4"/>
        <v>36000</v>
      </c>
      <c r="H40" s="2">
        <v>300000</v>
      </c>
      <c r="I40" s="2">
        <v>53000</v>
      </c>
      <c r="J40" s="2"/>
      <c r="K40" s="2">
        <v>1500</v>
      </c>
      <c r="L40" s="2">
        <v>300000</v>
      </c>
      <c r="M40" s="2">
        <v>5000</v>
      </c>
      <c r="N40" s="3" t="s">
        <v>54</v>
      </c>
      <c r="O40" s="4">
        <v>45504</v>
      </c>
      <c r="P40" s="3"/>
      <c r="Q40" s="1" t="s">
        <v>20</v>
      </c>
      <c r="R40" s="3"/>
      <c r="S40" s="2"/>
      <c r="T40" s="1"/>
      <c r="U40" s="5"/>
    </row>
    <row r="41" spans="1:21" x14ac:dyDescent="0.3">
      <c r="A41" s="67"/>
      <c r="B41" s="5">
        <v>17</v>
      </c>
      <c r="C41" s="2">
        <v>599</v>
      </c>
      <c r="D41" s="2">
        <f t="shared" si="3"/>
        <v>51.887968750000027</v>
      </c>
      <c r="E41" s="2">
        <v>500</v>
      </c>
      <c r="F41" s="2">
        <v>135100</v>
      </c>
      <c r="G41" s="2">
        <f t="shared" si="4"/>
        <v>35100</v>
      </c>
      <c r="H41" s="2">
        <v>300000</v>
      </c>
      <c r="I41" s="2">
        <v>146900</v>
      </c>
      <c r="J41" s="2"/>
      <c r="K41" s="2"/>
      <c r="L41" s="2">
        <v>300000</v>
      </c>
      <c r="M41" s="6">
        <v>1000</v>
      </c>
      <c r="N41" s="3" t="s">
        <v>4</v>
      </c>
      <c r="O41" s="4">
        <v>45422</v>
      </c>
      <c r="P41" s="3" t="s">
        <v>13</v>
      </c>
      <c r="Q41" s="1"/>
      <c r="R41" s="3"/>
      <c r="S41" s="2"/>
      <c r="T41" s="1"/>
      <c r="U41" s="5"/>
    </row>
    <row r="42" spans="1:21" x14ac:dyDescent="0.3">
      <c r="A42" s="67"/>
      <c r="B42" s="5">
        <v>6</v>
      </c>
      <c r="C42" s="2">
        <v>469</v>
      </c>
      <c r="D42" s="2">
        <f t="shared" si="3"/>
        <v>-78.112031249999973</v>
      </c>
      <c r="E42" s="2">
        <v>1000</v>
      </c>
      <c r="F42" s="2">
        <v>133100</v>
      </c>
      <c r="G42" s="2">
        <f t="shared" si="4"/>
        <v>33100</v>
      </c>
      <c r="H42" s="2">
        <v>300000</v>
      </c>
      <c r="I42" s="2">
        <v>8900</v>
      </c>
      <c r="J42" s="2" t="s">
        <v>131</v>
      </c>
      <c r="K42" s="2"/>
      <c r="L42" s="2">
        <v>500000</v>
      </c>
      <c r="M42" s="2">
        <v>5000</v>
      </c>
      <c r="N42" s="3" t="s">
        <v>4</v>
      </c>
      <c r="O42" s="4">
        <v>45414</v>
      </c>
      <c r="P42" s="3"/>
      <c r="Q42" s="1" t="s">
        <v>20</v>
      </c>
      <c r="R42" s="3"/>
      <c r="S42" s="2"/>
      <c r="T42" s="1"/>
      <c r="U42" s="5">
        <v>234</v>
      </c>
    </row>
    <row r="43" spans="1:21" x14ac:dyDescent="0.3">
      <c r="A43" s="67"/>
      <c r="B43" s="5">
        <v>4</v>
      </c>
      <c r="C43" s="2">
        <v>489</v>
      </c>
      <c r="D43" s="2">
        <f t="shared" si="3"/>
        <v>-58.112031249999973</v>
      </c>
      <c r="E43" s="2">
        <v>1000</v>
      </c>
      <c r="F43" s="2">
        <v>132115</v>
      </c>
      <c r="G43" s="2">
        <f t="shared" si="4"/>
        <v>32115</v>
      </c>
      <c r="H43" s="2">
        <v>300000</v>
      </c>
      <c r="I43" s="2">
        <v>15000</v>
      </c>
      <c r="J43" s="2"/>
      <c r="K43" s="2"/>
      <c r="L43" s="2">
        <v>1000000</v>
      </c>
      <c r="M43" s="2">
        <v>5000</v>
      </c>
      <c r="N43" s="3" t="s">
        <v>187</v>
      </c>
      <c r="O43" s="4">
        <v>45302</v>
      </c>
      <c r="P43" s="3"/>
      <c r="Q43" s="1" t="s">
        <v>20</v>
      </c>
      <c r="R43" s="3"/>
      <c r="S43" s="2"/>
      <c r="T43" s="1"/>
      <c r="U43" s="5"/>
    </row>
    <row r="44" spans="1:21" x14ac:dyDescent="0.3">
      <c r="A44" s="67"/>
      <c r="B44" s="5">
        <v>3</v>
      </c>
      <c r="C44" s="35">
        <v>599</v>
      </c>
      <c r="D44" s="2">
        <f t="shared" si="3"/>
        <v>51.887968750000027</v>
      </c>
      <c r="E44" s="35"/>
      <c r="F44" s="35">
        <v>117000</v>
      </c>
      <c r="G44" s="2">
        <f t="shared" si="4"/>
        <v>17000</v>
      </c>
      <c r="H44" s="2">
        <v>300000</v>
      </c>
      <c r="I44" s="35">
        <v>5000</v>
      </c>
      <c r="J44" s="35"/>
      <c r="K44" s="35">
        <v>6500</v>
      </c>
      <c r="L44" s="35">
        <v>1000000</v>
      </c>
      <c r="M44" s="35">
        <v>1000</v>
      </c>
      <c r="N44" s="3" t="s">
        <v>54</v>
      </c>
      <c r="O44" s="7">
        <v>45413</v>
      </c>
      <c r="P44" s="3"/>
      <c r="Q44" s="1" t="s">
        <v>20</v>
      </c>
      <c r="R44" s="3"/>
      <c r="S44" s="2"/>
      <c r="T44" s="1"/>
      <c r="U44" s="5"/>
    </row>
    <row r="45" spans="1:21" x14ac:dyDescent="0.3">
      <c r="A45" s="67"/>
      <c r="B45" s="5">
        <v>8</v>
      </c>
      <c r="C45" s="32">
        <v>868</v>
      </c>
      <c r="D45" s="32">
        <f t="shared" si="3"/>
        <v>320.88796875000003</v>
      </c>
      <c r="E45" s="32">
        <v>1000</v>
      </c>
      <c r="F45" s="32">
        <v>113080</v>
      </c>
      <c r="G45" s="32">
        <f t="shared" si="4"/>
        <v>13080</v>
      </c>
      <c r="H45" s="32">
        <v>300000</v>
      </c>
      <c r="I45" s="32">
        <v>175100</v>
      </c>
      <c r="J45" s="32"/>
      <c r="K45" s="32"/>
      <c r="L45" s="32">
        <v>300000</v>
      </c>
      <c r="M45" s="32">
        <v>1000</v>
      </c>
      <c r="N45" s="3" t="s">
        <v>35</v>
      </c>
      <c r="O45" s="4">
        <v>45443</v>
      </c>
      <c r="P45" s="3" t="s">
        <v>13</v>
      </c>
      <c r="Q45" s="1"/>
      <c r="R45" s="3"/>
      <c r="S45" s="32"/>
      <c r="T45" s="1"/>
      <c r="U45" s="5"/>
    </row>
    <row r="46" spans="1:21" x14ac:dyDescent="0.3">
      <c r="A46" s="67"/>
      <c r="B46" s="5"/>
      <c r="C46" s="32">
        <v>253</v>
      </c>
      <c r="D46" s="32">
        <f t="shared" si="3"/>
        <v>-294.11203124999997</v>
      </c>
      <c r="E46" s="32">
        <v>1000</v>
      </c>
      <c r="F46" s="32">
        <v>112500</v>
      </c>
      <c r="G46" s="32">
        <f t="shared" si="4"/>
        <v>12500</v>
      </c>
      <c r="H46" s="32">
        <v>300000</v>
      </c>
      <c r="I46" s="32">
        <v>12460</v>
      </c>
      <c r="J46" s="32">
        <v>45000</v>
      </c>
      <c r="K46" s="32"/>
      <c r="L46" s="32">
        <v>300000</v>
      </c>
      <c r="M46" s="32">
        <v>5000</v>
      </c>
      <c r="N46" s="3" t="s">
        <v>189</v>
      </c>
      <c r="O46" s="4">
        <v>45240</v>
      </c>
      <c r="P46" s="3" t="s">
        <v>13</v>
      </c>
      <c r="Q46" s="1" t="s">
        <v>20</v>
      </c>
      <c r="R46" s="3"/>
      <c r="S46" s="32"/>
      <c r="T46" s="1"/>
      <c r="U46" s="5"/>
    </row>
    <row r="47" spans="1:21" x14ac:dyDescent="0.3">
      <c r="A47" s="67"/>
      <c r="B47" s="5">
        <v>3</v>
      </c>
      <c r="C47" s="2">
        <v>418</v>
      </c>
      <c r="D47" s="2">
        <f t="shared" si="3"/>
        <v>-129.11203124999997</v>
      </c>
      <c r="E47" s="2">
        <v>1000</v>
      </c>
      <c r="F47" s="2">
        <v>105200</v>
      </c>
      <c r="G47" s="2">
        <f t="shared" si="4"/>
        <v>5200</v>
      </c>
      <c r="H47" s="2">
        <v>300000</v>
      </c>
      <c r="I47" s="2">
        <v>4200</v>
      </c>
      <c r="J47" s="2"/>
      <c r="K47" s="2"/>
      <c r="L47" s="2">
        <v>1000000</v>
      </c>
      <c r="M47" s="2">
        <v>5000</v>
      </c>
      <c r="N47" s="3" t="s">
        <v>4</v>
      </c>
      <c r="O47" s="4">
        <v>45447</v>
      </c>
      <c r="P47" s="1"/>
      <c r="Q47" s="1"/>
      <c r="R47" s="3"/>
      <c r="S47" s="2"/>
      <c r="T47" s="1"/>
      <c r="U47" s="5">
        <v>234.8</v>
      </c>
    </row>
    <row r="48" spans="1:21" x14ac:dyDescent="0.3">
      <c r="A48" s="67"/>
      <c r="B48" s="5">
        <v>13</v>
      </c>
      <c r="C48" s="2">
        <v>413</v>
      </c>
      <c r="D48" s="2">
        <f t="shared" si="3"/>
        <v>-134.11203124999997</v>
      </c>
      <c r="E48" s="2">
        <v>1000</v>
      </c>
      <c r="F48" s="2">
        <v>104200</v>
      </c>
      <c r="G48" s="2">
        <f t="shared" si="4"/>
        <v>4200</v>
      </c>
      <c r="H48" s="2">
        <v>300000</v>
      </c>
      <c r="I48" s="2">
        <v>3300</v>
      </c>
      <c r="J48" s="2"/>
      <c r="K48" s="2"/>
      <c r="L48" s="2">
        <v>1000000</v>
      </c>
      <c r="M48" s="2">
        <v>5000</v>
      </c>
      <c r="N48" s="3" t="s">
        <v>4</v>
      </c>
      <c r="O48" s="4">
        <v>45583</v>
      </c>
      <c r="P48" s="1"/>
      <c r="Q48" s="1" t="s">
        <v>20</v>
      </c>
      <c r="R48" s="3"/>
      <c r="S48" s="2"/>
      <c r="T48" s="1"/>
      <c r="U48" s="5">
        <v>238.4</v>
      </c>
    </row>
    <row r="49" spans="1:21" x14ac:dyDescent="0.3">
      <c r="A49" s="67"/>
      <c r="B49" s="5">
        <v>9</v>
      </c>
      <c r="C49" s="2">
        <v>414</v>
      </c>
      <c r="D49" s="2">
        <f t="shared" si="3"/>
        <v>-133.11203124999997</v>
      </c>
      <c r="E49" s="2">
        <v>1000</v>
      </c>
      <c r="F49" s="2">
        <v>103900</v>
      </c>
      <c r="G49" s="2">
        <f t="shared" si="4"/>
        <v>3900</v>
      </c>
      <c r="H49" s="2">
        <v>300000</v>
      </c>
      <c r="I49" s="2">
        <v>3600</v>
      </c>
      <c r="J49" s="2"/>
      <c r="K49" s="2"/>
      <c r="L49" s="2">
        <v>1000000</v>
      </c>
      <c r="M49" s="2">
        <v>5000</v>
      </c>
      <c r="N49" s="3" t="s">
        <v>4</v>
      </c>
      <c r="O49" s="4">
        <v>45370</v>
      </c>
      <c r="P49" s="1"/>
      <c r="Q49" t="s">
        <v>20</v>
      </c>
      <c r="R49" s="3"/>
      <c r="S49" s="2"/>
      <c r="T49" s="1"/>
      <c r="U49" s="5">
        <v>233.1</v>
      </c>
    </row>
    <row r="50" spans="1:21" x14ac:dyDescent="0.3">
      <c r="A50" s="67"/>
      <c r="B50" s="5">
        <v>13</v>
      </c>
      <c r="C50" s="2">
        <v>487</v>
      </c>
      <c r="D50" s="2">
        <f t="shared" si="3"/>
        <v>-60.112031249999973</v>
      </c>
      <c r="E50" s="2">
        <v>500</v>
      </c>
      <c r="F50" s="2">
        <v>102700</v>
      </c>
      <c r="G50" s="2">
        <f t="shared" si="4"/>
        <v>2700</v>
      </c>
      <c r="H50" s="2">
        <v>300000</v>
      </c>
      <c r="I50" s="2">
        <v>77100</v>
      </c>
      <c r="J50" s="2"/>
      <c r="K50" s="2">
        <v>10000</v>
      </c>
      <c r="L50" s="2">
        <v>300000</v>
      </c>
      <c r="M50" s="2">
        <v>10000</v>
      </c>
      <c r="N50" s="3" t="s">
        <v>4</v>
      </c>
      <c r="O50" s="4">
        <v>45471</v>
      </c>
      <c r="P50" s="3" t="s">
        <v>13</v>
      </c>
      <c r="Q50" s="8" t="s">
        <v>37</v>
      </c>
      <c r="R50" s="3" t="s">
        <v>7</v>
      </c>
      <c r="S50" s="2"/>
      <c r="T50" s="1"/>
      <c r="U50" s="5"/>
    </row>
    <row r="51" spans="1:21" x14ac:dyDescent="0.3">
      <c r="A51" s="67"/>
      <c r="B51" s="5">
        <v>10</v>
      </c>
      <c r="C51" s="2">
        <v>498.1</v>
      </c>
      <c r="D51" s="2">
        <f t="shared" si="3"/>
        <v>-49.01203124999995</v>
      </c>
      <c r="E51" s="2">
        <v>1000</v>
      </c>
      <c r="F51" s="2">
        <v>102000</v>
      </c>
      <c r="G51" s="2">
        <f t="shared" si="4"/>
        <v>2000</v>
      </c>
      <c r="H51" s="2">
        <v>300000</v>
      </c>
      <c r="I51" s="2">
        <v>6000</v>
      </c>
      <c r="J51" s="2"/>
      <c r="K51" s="2">
        <v>11500</v>
      </c>
      <c r="L51" s="2">
        <v>1000000</v>
      </c>
      <c r="M51" s="2">
        <v>1000</v>
      </c>
      <c r="N51" s="3" t="s">
        <v>54</v>
      </c>
      <c r="O51" s="4">
        <v>45466</v>
      </c>
      <c r="P51" s="3" t="s">
        <v>36</v>
      </c>
      <c r="Q51" s="1" t="s">
        <v>20</v>
      </c>
      <c r="R51" s="3"/>
      <c r="S51" s="2"/>
      <c r="T51" s="1"/>
      <c r="U51" s="9"/>
    </row>
    <row r="52" spans="1:21" x14ac:dyDescent="0.3">
      <c r="A52" s="67"/>
      <c r="B52" s="5">
        <v>8</v>
      </c>
      <c r="C52" s="2">
        <v>795</v>
      </c>
      <c r="D52" s="2">
        <f t="shared" si="3"/>
        <v>247.88796875000003</v>
      </c>
      <c r="E52" s="2">
        <v>1000</v>
      </c>
      <c r="F52" s="2">
        <v>98000</v>
      </c>
      <c r="G52" s="2">
        <f t="shared" si="4"/>
        <v>-2000</v>
      </c>
      <c r="H52" s="2">
        <v>300000</v>
      </c>
      <c r="I52" s="2">
        <v>30000</v>
      </c>
      <c r="J52" s="2"/>
      <c r="K52" s="2"/>
      <c r="L52" s="2">
        <v>300000</v>
      </c>
      <c r="M52" s="2">
        <v>5000</v>
      </c>
      <c r="N52" s="3" t="s">
        <v>35</v>
      </c>
      <c r="O52" s="4">
        <v>45518</v>
      </c>
      <c r="P52" s="3"/>
      <c r="Q52" s="1" t="s">
        <v>37</v>
      </c>
      <c r="R52" s="3"/>
      <c r="S52" s="2"/>
      <c r="T52" s="1"/>
      <c r="U52" s="5"/>
    </row>
    <row r="53" spans="1:21" x14ac:dyDescent="0.3">
      <c r="A53" s="67"/>
      <c r="B53" s="5">
        <v>20</v>
      </c>
      <c r="C53" s="32">
        <v>661</v>
      </c>
      <c r="D53" s="32">
        <f t="shared" si="3"/>
        <v>113.88796875000003</v>
      </c>
      <c r="E53" s="32">
        <v>500</v>
      </c>
      <c r="F53" s="32">
        <v>95480</v>
      </c>
      <c r="G53" s="32">
        <f t="shared" si="4"/>
        <v>-4520</v>
      </c>
      <c r="H53" s="32">
        <v>300000</v>
      </c>
      <c r="I53" s="32">
        <v>6200</v>
      </c>
      <c r="J53" s="32">
        <v>1060</v>
      </c>
      <c r="K53" s="32"/>
      <c r="L53" s="32">
        <v>300000</v>
      </c>
      <c r="M53" s="32">
        <v>2000</v>
      </c>
      <c r="N53" s="3" t="s">
        <v>162</v>
      </c>
      <c r="O53" s="4">
        <v>45383</v>
      </c>
      <c r="P53" s="3" t="s">
        <v>13</v>
      </c>
      <c r="Q53" s="1" t="s">
        <v>20</v>
      </c>
      <c r="R53" s="3"/>
      <c r="S53" s="32"/>
      <c r="T53" s="1"/>
      <c r="U53" s="5"/>
    </row>
    <row r="54" spans="1:21" x14ac:dyDescent="0.3">
      <c r="A54" s="67"/>
      <c r="B54" s="5">
        <v>4</v>
      </c>
      <c r="C54" s="2">
        <v>403</v>
      </c>
      <c r="D54" s="2">
        <f t="shared" si="3"/>
        <v>-144.11203124999997</v>
      </c>
      <c r="E54" s="2">
        <v>500</v>
      </c>
      <c r="F54" s="2">
        <v>91400</v>
      </c>
      <c r="G54" s="2">
        <f t="shared" si="4"/>
        <v>-8600</v>
      </c>
      <c r="H54" s="2">
        <v>300000</v>
      </c>
      <c r="I54" s="2">
        <v>62800</v>
      </c>
      <c r="J54" s="2" t="s">
        <v>131</v>
      </c>
      <c r="K54" s="2"/>
      <c r="L54" s="2">
        <v>300000</v>
      </c>
      <c r="M54" s="2">
        <v>3000</v>
      </c>
      <c r="N54" s="3" t="s">
        <v>4</v>
      </c>
      <c r="O54" s="4">
        <v>45563</v>
      </c>
      <c r="P54" s="3" t="s">
        <v>13</v>
      </c>
      <c r="Q54" s="1"/>
      <c r="R54" s="3"/>
      <c r="S54" s="2"/>
      <c r="T54" s="1"/>
      <c r="U54" s="5"/>
    </row>
    <row r="55" spans="1:21" x14ac:dyDescent="0.3">
      <c r="A55" s="67"/>
      <c r="B55" s="5">
        <v>23</v>
      </c>
      <c r="C55" s="6">
        <v>420</v>
      </c>
      <c r="D55" s="2">
        <f t="shared" si="3"/>
        <v>-127.11203124999997</v>
      </c>
      <c r="E55" s="6">
        <v>1000</v>
      </c>
      <c r="F55" s="6">
        <v>91200</v>
      </c>
      <c r="G55" s="2">
        <f t="shared" si="4"/>
        <v>-8800</v>
      </c>
      <c r="H55" s="2">
        <v>300000</v>
      </c>
      <c r="I55" s="6">
        <v>14600</v>
      </c>
      <c r="J55" s="6"/>
      <c r="K55" s="6"/>
      <c r="L55" s="6">
        <v>300000</v>
      </c>
      <c r="M55" s="2">
        <v>5000</v>
      </c>
      <c r="N55" s="3" t="s">
        <v>4</v>
      </c>
      <c r="O55" s="7">
        <v>45274</v>
      </c>
      <c r="P55" s="3" t="s">
        <v>13</v>
      </c>
      <c r="Q55" s="1" t="s">
        <v>20</v>
      </c>
      <c r="R55" s="3"/>
      <c r="S55" s="2"/>
      <c r="T55" s="1"/>
      <c r="U55" s="5">
        <v>223.6</v>
      </c>
    </row>
    <row r="56" spans="1:21" x14ac:dyDescent="0.3">
      <c r="A56" s="67"/>
      <c r="B56" s="5">
        <v>6</v>
      </c>
      <c r="C56" s="2">
        <v>437</v>
      </c>
      <c r="D56" s="2">
        <f t="shared" si="3"/>
        <v>-110.11203124999997</v>
      </c>
      <c r="E56" s="2">
        <v>500</v>
      </c>
      <c r="F56" s="2">
        <v>89300</v>
      </c>
      <c r="G56" s="2">
        <f t="shared" si="4"/>
        <v>-10700</v>
      </c>
      <c r="H56" s="2">
        <v>300000</v>
      </c>
      <c r="I56" s="2">
        <v>75000</v>
      </c>
      <c r="J56" s="2"/>
      <c r="K56" s="2"/>
      <c r="L56" s="2">
        <v>300000</v>
      </c>
      <c r="M56" s="2">
        <v>1000</v>
      </c>
      <c r="N56" s="3" t="s">
        <v>4</v>
      </c>
      <c r="O56" s="4">
        <v>45272</v>
      </c>
      <c r="P56" s="3" t="s">
        <v>13</v>
      </c>
      <c r="Q56" s="8" t="s">
        <v>37</v>
      </c>
      <c r="R56" s="3" t="s">
        <v>7</v>
      </c>
      <c r="S56" s="2"/>
      <c r="T56" s="3"/>
      <c r="U56" s="5">
        <v>307.8</v>
      </c>
    </row>
    <row r="57" spans="1:21" x14ac:dyDescent="0.3">
      <c r="A57" s="67"/>
      <c r="B57" s="5">
        <v>16</v>
      </c>
      <c r="C57" s="32">
        <v>626</v>
      </c>
      <c r="D57" s="32">
        <f t="shared" si="3"/>
        <v>78.887968750000027</v>
      </c>
      <c r="E57" s="32">
        <v>500</v>
      </c>
      <c r="F57" s="32">
        <v>88200</v>
      </c>
      <c r="G57" s="32">
        <f t="shared" si="4"/>
        <v>-11800</v>
      </c>
      <c r="H57" s="32">
        <v>300000</v>
      </c>
      <c r="I57" s="32">
        <v>4900</v>
      </c>
      <c r="J57" s="32">
        <v>980</v>
      </c>
      <c r="K57" s="32"/>
      <c r="L57" s="32">
        <v>300000</v>
      </c>
      <c r="M57" s="32">
        <v>2000</v>
      </c>
      <c r="N57" s="3" t="s">
        <v>162</v>
      </c>
      <c r="O57" s="4">
        <v>45383</v>
      </c>
      <c r="P57" s="3" t="s">
        <v>13</v>
      </c>
      <c r="Q57" s="1" t="s">
        <v>20</v>
      </c>
      <c r="R57" s="3"/>
      <c r="S57" s="32"/>
      <c r="T57" s="1"/>
      <c r="U57" s="5"/>
    </row>
    <row r="58" spans="1:21" x14ac:dyDescent="0.3">
      <c r="A58" s="67"/>
      <c r="B58" s="5">
        <v>23</v>
      </c>
      <c r="C58" s="32">
        <v>626</v>
      </c>
      <c r="D58" s="32">
        <f t="shared" si="3"/>
        <v>78.887968750000027</v>
      </c>
      <c r="E58" s="32">
        <v>500</v>
      </c>
      <c r="F58" s="32">
        <v>88200</v>
      </c>
      <c r="G58" s="32">
        <f t="shared" si="4"/>
        <v>-11800</v>
      </c>
      <c r="H58" s="32">
        <v>300000</v>
      </c>
      <c r="I58" s="32">
        <v>4900</v>
      </c>
      <c r="J58" s="32">
        <v>980</v>
      </c>
      <c r="K58" s="32"/>
      <c r="L58" s="32">
        <v>300000</v>
      </c>
      <c r="M58" s="32">
        <v>2000</v>
      </c>
      <c r="N58" s="3" t="s">
        <v>162</v>
      </c>
      <c r="O58" s="4">
        <v>45383</v>
      </c>
      <c r="P58" s="3" t="s">
        <v>13</v>
      </c>
      <c r="Q58" s="1" t="s">
        <v>20</v>
      </c>
      <c r="R58" s="3"/>
      <c r="S58" s="32"/>
      <c r="T58" s="1"/>
      <c r="U58" s="5"/>
    </row>
    <row r="59" spans="1:21" x14ac:dyDescent="0.3">
      <c r="A59" s="67"/>
      <c r="B59" s="5">
        <v>24</v>
      </c>
      <c r="C59" s="2">
        <f>SUM(172+13+77)</f>
        <v>262</v>
      </c>
      <c r="D59" s="2">
        <f t="shared" si="3"/>
        <v>-285.11203124999997</v>
      </c>
      <c r="E59" s="2">
        <v>500</v>
      </c>
      <c r="F59" s="2">
        <v>86528</v>
      </c>
      <c r="G59" s="2">
        <f t="shared" si="4"/>
        <v>-13472</v>
      </c>
      <c r="H59" s="2">
        <v>300000</v>
      </c>
      <c r="I59" s="2"/>
      <c r="J59" s="2"/>
      <c r="K59" s="2"/>
      <c r="L59" s="2"/>
      <c r="M59" s="2"/>
      <c r="N59" s="3" t="s">
        <v>180</v>
      </c>
      <c r="O59" s="4">
        <v>45231</v>
      </c>
      <c r="P59" s="3"/>
      <c r="Q59" s="1" t="s">
        <v>20</v>
      </c>
      <c r="R59" s="3"/>
      <c r="S59" s="2"/>
      <c r="T59" s="1"/>
      <c r="U59" s="5"/>
    </row>
    <row r="60" spans="1:21" x14ac:dyDescent="0.3">
      <c r="A60" s="67"/>
      <c r="B60" s="5">
        <v>22</v>
      </c>
      <c r="C60" s="2">
        <v>562</v>
      </c>
      <c r="D60" s="2">
        <f t="shared" si="3"/>
        <v>14.887968750000027</v>
      </c>
      <c r="E60" s="2">
        <v>1000</v>
      </c>
      <c r="F60" s="2">
        <v>85000</v>
      </c>
      <c r="G60" s="2">
        <f t="shared" si="4"/>
        <v>-15000</v>
      </c>
      <c r="H60" s="2">
        <v>300000</v>
      </c>
      <c r="I60" s="2">
        <v>15000</v>
      </c>
      <c r="J60" s="2"/>
      <c r="K60" s="2"/>
      <c r="L60" s="2">
        <v>500000</v>
      </c>
      <c r="M60" s="2">
        <v>5000</v>
      </c>
      <c r="N60" s="3" t="s">
        <v>35</v>
      </c>
      <c r="O60" s="4">
        <v>45458</v>
      </c>
      <c r="P60" s="3" t="s">
        <v>36</v>
      </c>
      <c r="Q60" s="1"/>
      <c r="R60" s="3"/>
      <c r="S60" s="2"/>
      <c r="T60" s="1"/>
      <c r="U60" s="5"/>
    </row>
    <row r="61" spans="1:21" x14ac:dyDescent="0.3">
      <c r="A61" s="67"/>
      <c r="B61" s="5">
        <v>21</v>
      </c>
      <c r="C61" s="2">
        <v>629.29999999999995</v>
      </c>
      <c r="D61" s="2">
        <f t="shared" si="3"/>
        <v>82.187968749999982</v>
      </c>
      <c r="E61" s="2">
        <v>500</v>
      </c>
      <c r="F61" s="2">
        <v>84000</v>
      </c>
      <c r="G61" s="2">
        <f t="shared" si="4"/>
        <v>-16000</v>
      </c>
      <c r="H61" s="2">
        <v>300000</v>
      </c>
      <c r="I61" s="2">
        <v>4000</v>
      </c>
      <c r="J61" s="2"/>
      <c r="K61" s="2">
        <v>1500</v>
      </c>
      <c r="L61" s="2">
        <v>500000</v>
      </c>
      <c r="M61" s="2">
        <v>1000</v>
      </c>
      <c r="N61" s="3" t="s">
        <v>54</v>
      </c>
      <c r="O61" s="4">
        <v>45515</v>
      </c>
      <c r="P61" s="3" t="s">
        <v>13</v>
      </c>
      <c r="Q61" s="1" t="s">
        <v>20</v>
      </c>
      <c r="R61" s="3"/>
      <c r="S61" s="2"/>
      <c r="T61" s="1"/>
      <c r="U61" s="5"/>
    </row>
    <row r="62" spans="1:21" x14ac:dyDescent="0.3">
      <c r="A62" s="67"/>
      <c r="B62" s="5">
        <v>9</v>
      </c>
      <c r="C62" s="2">
        <v>401</v>
      </c>
      <c r="D62" s="2">
        <f t="shared" si="3"/>
        <v>-146.11203124999997</v>
      </c>
      <c r="E62" s="2">
        <v>1000</v>
      </c>
      <c r="F62" s="2">
        <v>83000</v>
      </c>
      <c r="G62" s="2">
        <f t="shared" si="4"/>
        <v>-17000</v>
      </c>
      <c r="H62" s="2">
        <v>300000</v>
      </c>
      <c r="I62" s="2">
        <v>83000</v>
      </c>
      <c r="J62" s="2"/>
      <c r="K62" s="2"/>
      <c r="L62" s="2">
        <v>300000</v>
      </c>
      <c r="M62" s="2">
        <v>5000</v>
      </c>
      <c r="N62" s="3" t="s">
        <v>31</v>
      </c>
      <c r="O62" s="4">
        <v>45458</v>
      </c>
      <c r="P62" s="3" t="s">
        <v>13</v>
      </c>
      <c r="Q62" s="1" t="s">
        <v>37</v>
      </c>
      <c r="R62" s="3"/>
      <c r="S62" s="2"/>
      <c r="T62" s="1"/>
      <c r="U62" s="5"/>
    </row>
    <row r="63" spans="1:21" x14ac:dyDescent="0.3">
      <c r="A63" s="67"/>
      <c r="B63" s="61">
        <v>9</v>
      </c>
      <c r="C63" s="62">
        <v>335</v>
      </c>
      <c r="D63" s="62">
        <f t="shared" si="3"/>
        <v>-212.11203124999997</v>
      </c>
      <c r="E63" s="62">
        <v>2000</v>
      </c>
      <c r="F63" s="62">
        <v>75000</v>
      </c>
      <c r="G63" s="62">
        <f t="shared" si="4"/>
        <v>-25000</v>
      </c>
      <c r="H63" s="62">
        <v>300000</v>
      </c>
      <c r="I63" s="62">
        <v>40000</v>
      </c>
      <c r="J63" s="62"/>
      <c r="K63" s="62">
        <v>25000</v>
      </c>
      <c r="L63" s="62">
        <v>300000</v>
      </c>
      <c r="M63" s="62">
        <v>5000</v>
      </c>
      <c r="N63" s="63" t="s">
        <v>4</v>
      </c>
      <c r="O63" s="64">
        <v>45430</v>
      </c>
      <c r="P63" s="63" t="s">
        <v>13</v>
      </c>
      <c r="Q63" s="65" t="s">
        <v>37</v>
      </c>
      <c r="R63" s="63" t="s">
        <v>7</v>
      </c>
      <c r="S63" s="62"/>
      <c r="T63" s="63" t="s">
        <v>11</v>
      </c>
      <c r="U63" s="61"/>
    </row>
    <row r="64" spans="1:21" x14ac:dyDescent="0.3">
      <c r="A64" s="67"/>
      <c r="B64" s="5">
        <v>23</v>
      </c>
      <c r="C64" s="6">
        <v>526</v>
      </c>
      <c r="D64" s="2">
        <f t="shared" si="3"/>
        <v>-21.112031249999973</v>
      </c>
      <c r="E64" s="6">
        <v>500</v>
      </c>
      <c r="F64" s="6">
        <v>65728</v>
      </c>
      <c r="G64" s="2">
        <f t="shared" si="4"/>
        <v>-34272</v>
      </c>
      <c r="H64" s="2">
        <v>300000</v>
      </c>
      <c r="I64" s="6">
        <v>57000</v>
      </c>
      <c r="J64" s="6"/>
      <c r="K64" s="1"/>
      <c r="L64" s="6">
        <v>100000</v>
      </c>
      <c r="M64" s="6">
        <v>1000</v>
      </c>
      <c r="N64" s="3" t="s">
        <v>31</v>
      </c>
      <c r="O64" s="7">
        <v>45564</v>
      </c>
      <c r="P64" s="3" t="s">
        <v>13</v>
      </c>
      <c r="Q64" s="1"/>
      <c r="R64" s="3"/>
      <c r="S64" s="2"/>
      <c r="T64" s="1"/>
      <c r="U64" s="1"/>
    </row>
    <row r="65" spans="1:21" x14ac:dyDescent="0.3">
      <c r="A65" s="67"/>
      <c r="B65" s="5">
        <v>5</v>
      </c>
      <c r="C65" s="2">
        <v>316</v>
      </c>
      <c r="D65" s="2">
        <f t="shared" si="3"/>
        <v>-231.11203124999997</v>
      </c>
      <c r="E65" s="2">
        <v>1000</v>
      </c>
      <c r="F65" s="2">
        <v>64000</v>
      </c>
      <c r="G65" s="2">
        <f t="shared" si="4"/>
        <v>-36000</v>
      </c>
      <c r="H65" s="2">
        <v>300000</v>
      </c>
      <c r="I65" s="2">
        <v>6400</v>
      </c>
      <c r="J65" s="2"/>
      <c r="K65" s="2"/>
      <c r="L65" s="2">
        <v>300000</v>
      </c>
      <c r="M65" s="2">
        <v>1000</v>
      </c>
      <c r="N65" s="3" t="s">
        <v>35</v>
      </c>
      <c r="O65" s="4">
        <v>45555</v>
      </c>
      <c r="P65" s="3" t="s">
        <v>36</v>
      </c>
      <c r="Q65" s="1"/>
      <c r="R65" s="3"/>
      <c r="S65" s="2"/>
      <c r="T65" s="1"/>
      <c r="U65" s="5"/>
    </row>
    <row r="66" spans="1:21" x14ac:dyDescent="0.3">
      <c r="A66" s="67"/>
      <c r="B66" s="5">
        <v>20</v>
      </c>
      <c r="C66" s="2">
        <v>493</v>
      </c>
      <c r="D66" s="2">
        <f t="shared" si="3"/>
        <v>-54.112031249999973</v>
      </c>
      <c r="E66" s="2">
        <v>1000</v>
      </c>
      <c r="F66" s="2">
        <v>58600</v>
      </c>
      <c r="G66" s="2">
        <f t="shared" si="4"/>
        <v>-41400</v>
      </c>
      <c r="H66" s="2">
        <v>300000</v>
      </c>
      <c r="I66" s="2">
        <v>100100</v>
      </c>
      <c r="J66" s="2"/>
      <c r="K66" s="2"/>
      <c r="L66" s="2">
        <v>300000</v>
      </c>
      <c r="M66" s="2">
        <v>1000</v>
      </c>
      <c r="N66" s="3" t="s">
        <v>4</v>
      </c>
      <c r="O66" s="4">
        <v>45422</v>
      </c>
      <c r="P66" s="3"/>
      <c r="Q66" s="1" t="s">
        <v>20</v>
      </c>
      <c r="R66" s="3"/>
      <c r="S66" s="2"/>
      <c r="T66" s="1"/>
      <c r="U66" s="5">
        <v>308.39999999999998</v>
      </c>
    </row>
    <row r="67" spans="1:21" x14ac:dyDescent="0.3">
      <c r="A67" s="67"/>
      <c r="B67" s="5">
        <v>18</v>
      </c>
      <c r="C67" s="2">
        <v>329</v>
      </c>
      <c r="D67" s="2">
        <f t="shared" ref="D67:D98" si="5">SUM(C67-$C$70)</f>
        <v>-218.11203124999997</v>
      </c>
      <c r="E67" s="2">
        <v>1000</v>
      </c>
      <c r="F67" s="2">
        <v>31100</v>
      </c>
      <c r="G67" s="2">
        <f t="shared" ref="G67:G98" si="6">SUM(F67-$F$72)</f>
        <v>-68900</v>
      </c>
      <c r="H67" s="2">
        <v>300000</v>
      </c>
      <c r="I67" s="2">
        <v>14300</v>
      </c>
      <c r="J67" s="2"/>
      <c r="K67" s="2"/>
      <c r="L67" s="2">
        <v>300000</v>
      </c>
      <c r="M67" s="2">
        <v>5000</v>
      </c>
      <c r="N67" s="3" t="s">
        <v>4</v>
      </c>
      <c r="O67" s="4">
        <v>45293</v>
      </c>
      <c r="P67" s="3" t="s">
        <v>13</v>
      </c>
      <c r="Q67" s="1" t="s">
        <v>20</v>
      </c>
      <c r="R67" s="3"/>
      <c r="S67" s="2"/>
      <c r="T67" s="1"/>
      <c r="U67" s="5">
        <v>223.6</v>
      </c>
    </row>
    <row r="68" spans="1:21" x14ac:dyDescent="0.3">
      <c r="A68" s="67"/>
      <c r="B68" s="5">
        <v>21</v>
      </c>
      <c r="C68" s="2">
        <v>557</v>
      </c>
      <c r="D68" s="2">
        <f t="shared" si="5"/>
        <v>9.8879687500000273</v>
      </c>
      <c r="E68" s="2">
        <v>500</v>
      </c>
      <c r="F68" s="2">
        <v>30200</v>
      </c>
      <c r="G68" s="2">
        <f t="shared" si="6"/>
        <v>-69800</v>
      </c>
      <c r="H68" s="2">
        <v>300000</v>
      </c>
      <c r="I68" s="2">
        <v>76500</v>
      </c>
      <c r="J68" s="2">
        <v>30600</v>
      </c>
      <c r="K68" s="2"/>
      <c r="L68" s="2">
        <v>300000</v>
      </c>
      <c r="M68" s="2">
        <v>1000</v>
      </c>
      <c r="N68" s="3" t="s">
        <v>185</v>
      </c>
      <c r="O68" s="4"/>
      <c r="P68" s="3"/>
      <c r="Q68" s="1" t="s">
        <v>37</v>
      </c>
      <c r="R68" s="3"/>
      <c r="S68" s="2"/>
      <c r="T68" s="1"/>
      <c r="U68" s="5"/>
    </row>
    <row r="69" spans="1:21" x14ac:dyDescent="0.3">
      <c r="A69" s="67"/>
      <c r="B69" s="5"/>
      <c r="C69" s="2"/>
      <c r="D69" s="2"/>
      <c r="E69" s="2"/>
      <c r="F69" s="2"/>
      <c r="G69" s="2"/>
      <c r="H69" s="2"/>
      <c r="I69" s="2"/>
      <c r="J69" s="2"/>
      <c r="K69" s="2"/>
      <c r="L69" s="2"/>
      <c r="M69" s="2"/>
      <c r="N69" s="3"/>
      <c r="O69" s="4"/>
      <c r="P69" s="3"/>
      <c r="Q69" s="1"/>
      <c r="R69" s="3"/>
      <c r="S69" s="2"/>
      <c r="T69" s="1"/>
      <c r="U69" s="5"/>
    </row>
    <row r="70" spans="1:21" x14ac:dyDescent="0.3">
      <c r="A70" s="69"/>
      <c r="B70" s="13" t="s">
        <v>27</v>
      </c>
      <c r="C70" s="14">
        <f>AVERAGE(C3:C68)</f>
        <v>547.11203124999997</v>
      </c>
      <c r="D70" s="2">
        <f>SUM(C70-$C$70)</f>
        <v>0</v>
      </c>
      <c r="E70" s="14">
        <f>AVERAGE(E3:E68)</f>
        <v>1084.03125</v>
      </c>
      <c r="F70" s="14">
        <f>AVERAGE(F3:F68)</f>
        <v>178463.07575757575</v>
      </c>
      <c r="G70" s="14">
        <f>AVERAGE(G3:G67)</f>
        <v>80744.046153846153</v>
      </c>
      <c r="H70" s="14"/>
      <c r="I70" s="14">
        <f>AVERAGE(I3:I68)</f>
        <v>45301.111111111109</v>
      </c>
      <c r="J70" s="14"/>
      <c r="K70" s="14">
        <f>AVERAGE(K3:K67)</f>
        <v>16633.529411764706</v>
      </c>
      <c r="L70" s="14">
        <f>AVERAGE(L3:L67)</f>
        <v>550000</v>
      </c>
      <c r="M70" s="14">
        <f>AVERAGE(M3:M67)</f>
        <v>3458.3333333333335</v>
      </c>
      <c r="N70" s="1"/>
      <c r="O70" s="1"/>
      <c r="P70" s="1"/>
      <c r="Q70" s="1"/>
      <c r="R70" s="1"/>
      <c r="S70" s="6"/>
      <c r="T70" s="1"/>
      <c r="U70" s="1"/>
    </row>
    <row r="71" spans="1:21" x14ac:dyDescent="0.3">
      <c r="A71" s="69"/>
      <c r="B71" s="13" t="s">
        <v>129</v>
      </c>
      <c r="C71" s="28">
        <f>SUM(C3:C68)</f>
        <v>35015.17</v>
      </c>
      <c r="D71" s="28"/>
      <c r="E71" s="28">
        <f>SUM(E3:E68)</f>
        <v>69378</v>
      </c>
      <c r="F71" s="28">
        <f>SUM(F3:F68)</f>
        <v>11778563</v>
      </c>
      <c r="G71" s="28"/>
      <c r="H71" s="28"/>
      <c r="I71" s="28">
        <f>SUM(I3:I68)</f>
        <v>2853970</v>
      </c>
      <c r="J71" s="28"/>
      <c r="K71" s="28">
        <f>SUM(K3:K67)</f>
        <v>282770</v>
      </c>
      <c r="L71" s="28">
        <f>SUM(L3:L67)</f>
        <v>34100000</v>
      </c>
      <c r="M71" s="28">
        <f>SUM(M3:M67)</f>
        <v>207500</v>
      </c>
      <c r="N71" s="1"/>
      <c r="O71" s="1"/>
      <c r="P71" s="1"/>
      <c r="Q71" s="1"/>
      <c r="R71" s="1"/>
      <c r="S71" s="6"/>
      <c r="T71" s="1"/>
      <c r="U71" s="1"/>
    </row>
    <row r="72" spans="1:21" x14ac:dyDescent="0.3">
      <c r="A72" s="69"/>
      <c r="B72" s="13" t="s">
        <v>144</v>
      </c>
      <c r="C72" s="14"/>
      <c r="D72" s="14"/>
      <c r="E72" s="14"/>
      <c r="F72" s="14">
        <v>100000</v>
      </c>
      <c r="G72" s="14"/>
      <c r="H72" s="14"/>
      <c r="I72" s="14"/>
      <c r="J72" s="14"/>
      <c r="K72" s="14"/>
      <c r="L72" s="14"/>
      <c r="M72" s="14"/>
      <c r="N72" s="1"/>
      <c r="O72" s="1"/>
      <c r="P72" s="1"/>
      <c r="Q72" s="1"/>
      <c r="R72" s="1"/>
      <c r="S72" s="6"/>
      <c r="T72" s="1"/>
      <c r="U72" s="1"/>
    </row>
    <row r="75" spans="1:21" x14ac:dyDescent="0.3">
      <c r="A75" s="21" t="s">
        <v>152</v>
      </c>
      <c r="B75" s="40" t="s">
        <v>156</v>
      </c>
    </row>
    <row r="76" spans="1:21" x14ac:dyDescent="0.3">
      <c r="A76" s="20" t="s">
        <v>150</v>
      </c>
      <c r="B76" s="26">
        <f>AVERAGE(C3:C6,C16)</f>
        <v>862.31799999999998</v>
      </c>
    </row>
    <row r="77" spans="1:21" x14ac:dyDescent="0.3">
      <c r="A77" s="20" t="s">
        <v>155</v>
      </c>
      <c r="B77" s="26">
        <f>AVERAGE(C17:C31)</f>
        <v>707.21266666666668</v>
      </c>
    </row>
    <row r="78" spans="1:21" x14ac:dyDescent="0.3">
      <c r="A78" s="20" t="s">
        <v>154</v>
      </c>
      <c r="B78" s="26">
        <f>AVERAGE(C32:C52)</f>
        <v>562.1457894736842</v>
      </c>
    </row>
    <row r="79" spans="1:21" x14ac:dyDescent="0.3">
      <c r="A79" s="20" t="s">
        <v>153</v>
      </c>
      <c r="B79" s="26">
        <f>AVERAGE(C53:C67)</f>
        <v>468.42</v>
      </c>
    </row>
    <row r="81" spans="1:19" x14ac:dyDescent="0.3">
      <c r="A81" s="72" t="s">
        <v>158</v>
      </c>
      <c r="B81" s="72"/>
      <c r="C81" s="72"/>
      <c r="D81" s="72"/>
      <c r="E81" s="72"/>
      <c r="F81" s="72"/>
      <c r="G81" s="72"/>
      <c r="H81" s="72"/>
      <c r="I81" s="1"/>
    </row>
    <row r="82" spans="1:19" x14ac:dyDescent="0.3">
      <c r="A82" s="42" t="s">
        <v>159</v>
      </c>
      <c r="B82" s="42" t="s">
        <v>151</v>
      </c>
      <c r="C82" s="42" t="s">
        <v>191</v>
      </c>
      <c r="D82" s="42" t="s">
        <v>10</v>
      </c>
      <c r="E82" s="42" t="s">
        <v>149</v>
      </c>
      <c r="F82" s="42" t="s">
        <v>165</v>
      </c>
      <c r="G82" s="42" t="s">
        <v>161</v>
      </c>
      <c r="H82" s="42" t="s">
        <v>166</v>
      </c>
      <c r="I82" s="42" t="s">
        <v>182</v>
      </c>
    </row>
    <row r="83" spans="1:19" x14ac:dyDescent="0.3">
      <c r="A83" s="43" t="s">
        <v>164</v>
      </c>
      <c r="B83" s="44">
        <v>6000</v>
      </c>
      <c r="C83" s="45">
        <f>SUM(B83/199/12)</f>
        <v>2.512562814070352</v>
      </c>
      <c r="D83" s="46"/>
      <c r="E83" s="46"/>
      <c r="F83" s="46"/>
      <c r="G83" s="46" t="s">
        <v>54</v>
      </c>
      <c r="H83" s="1"/>
      <c r="I83" s="1"/>
      <c r="J83" s="59" t="s">
        <v>193</v>
      </c>
    </row>
    <row r="84" spans="1:19" x14ac:dyDescent="0.3">
      <c r="A84" s="43" t="s">
        <v>160</v>
      </c>
      <c r="B84" s="44">
        <v>2335</v>
      </c>
      <c r="C84" s="45">
        <f>SUM(B84/199/12)</f>
        <v>0.97780569514237847</v>
      </c>
      <c r="D84" s="46"/>
      <c r="E84" s="58">
        <v>1000000</v>
      </c>
      <c r="F84" s="46"/>
      <c r="G84" s="46" t="s">
        <v>162</v>
      </c>
      <c r="H84" s="1"/>
      <c r="I84" s="1"/>
      <c r="J84" t="s">
        <v>194</v>
      </c>
    </row>
    <row r="85" spans="1:19" x14ac:dyDescent="0.3">
      <c r="A85" s="47" t="s">
        <v>167</v>
      </c>
      <c r="B85" s="48">
        <v>80305</v>
      </c>
      <c r="C85" s="49">
        <f>SUM(B85/143/12)</f>
        <v>46.797785547785544</v>
      </c>
      <c r="D85" s="48">
        <f>SUM(300000)*143</f>
        <v>42900000</v>
      </c>
      <c r="E85" s="48">
        <v>2000000</v>
      </c>
      <c r="F85" s="48">
        <v>1000000</v>
      </c>
      <c r="G85" s="50" t="s">
        <v>157</v>
      </c>
      <c r="H85" s="11">
        <v>300000</v>
      </c>
      <c r="I85" s="10"/>
      <c r="J85" t="s">
        <v>192</v>
      </c>
      <c r="S85"/>
    </row>
    <row r="86" spans="1:19" x14ac:dyDescent="0.3">
      <c r="A86" s="43" t="s">
        <v>181</v>
      </c>
      <c r="B86" s="51">
        <f>SUM(C71/67*143)</f>
        <v>74733.870298507463</v>
      </c>
      <c r="C86" s="51">
        <f>SUM(C70/12)</f>
        <v>45.592669270833333</v>
      </c>
      <c r="D86" s="51">
        <f>SUM(F71/67*143)</f>
        <v>25139321.029850744</v>
      </c>
      <c r="E86" s="51">
        <f>SUM(L71/67*143)</f>
        <v>72780597.014925376</v>
      </c>
      <c r="F86" s="51">
        <f>SUM(I71/67*143)</f>
        <v>6091309.1044776123</v>
      </c>
      <c r="G86" s="46" t="s">
        <v>163</v>
      </c>
      <c r="H86" s="6">
        <f>SUM(143*250000)</f>
        <v>35750000</v>
      </c>
      <c r="I86" s="6">
        <f>SUM(Values!I52+Values!S52)</f>
        <v>41861705.522426754</v>
      </c>
      <c r="S86"/>
    </row>
    <row r="87" spans="1:19" x14ac:dyDescent="0.3">
      <c r="A87" s="52" t="s">
        <v>87</v>
      </c>
      <c r="B87" s="28">
        <f>SUM(B83:B86)</f>
        <v>163373.87029850745</v>
      </c>
      <c r="C87" s="28">
        <f>SUM(C83:C86)</f>
        <v>95.880823327831607</v>
      </c>
      <c r="D87" s="28">
        <f>SUM(D83:D86)</f>
        <v>68039321.029850751</v>
      </c>
      <c r="E87" s="28">
        <f t="shared" ref="E87:F87" si="7">SUM(E83:E86)</f>
        <v>75780597.014925376</v>
      </c>
      <c r="F87" s="28">
        <f t="shared" si="7"/>
        <v>7091309.1044776123</v>
      </c>
      <c r="G87" s="13"/>
      <c r="H87" s="1"/>
      <c r="I87" s="14">
        <f>SUM(I85:I86)</f>
        <v>41861705.522426754</v>
      </c>
      <c r="S87"/>
    </row>
    <row r="88" spans="1:19" x14ac:dyDescent="0.3">
      <c r="S88"/>
    </row>
    <row r="89" spans="1:19" x14ac:dyDescent="0.3">
      <c r="A89" s="41"/>
      <c r="S89"/>
    </row>
    <row r="90" spans="1:19" x14ac:dyDescent="0.3">
      <c r="S90"/>
    </row>
    <row r="91" spans="1:19" x14ac:dyDescent="0.3">
      <c r="S91"/>
    </row>
    <row r="92" spans="1:19" x14ac:dyDescent="0.3">
      <c r="S92"/>
    </row>
    <row r="93" spans="1:19" x14ac:dyDescent="0.3">
      <c r="S93"/>
    </row>
    <row r="94" spans="1:19" x14ac:dyDescent="0.3">
      <c r="S94"/>
    </row>
    <row r="95" spans="1:19" x14ac:dyDescent="0.3">
      <c r="S95"/>
    </row>
    <row r="96" spans="1:19" x14ac:dyDescent="0.3">
      <c r="S96"/>
    </row>
    <row r="97" spans="19:19" x14ac:dyDescent="0.3">
      <c r="S97"/>
    </row>
    <row r="98" spans="19:19" x14ac:dyDescent="0.3">
      <c r="S98"/>
    </row>
    <row r="99" spans="19:19" x14ac:dyDescent="0.3">
      <c r="S99"/>
    </row>
    <row r="100" spans="19:19" x14ac:dyDescent="0.3">
      <c r="S100"/>
    </row>
    <row r="101" spans="19:19" x14ac:dyDescent="0.3">
      <c r="S101"/>
    </row>
    <row r="102" spans="19:19" x14ac:dyDescent="0.3">
      <c r="S102"/>
    </row>
    <row r="103" spans="19:19" x14ac:dyDescent="0.3">
      <c r="S103"/>
    </row>
    <row r="104" spans="19:19" x14ac:dyDescent="0.3">
      <c r="S104"/>
    </row>
    <row r="144" spans="1:2" x14ac:dyDescent="0.3">
      <c r="A144" s="1" t="s">
        <v>125</v>
      </c>
      <c r="B144" s="5">
        <v>2</v>
      </c>
    </row>
    <row r="145" spans="1:2" x14ac:dyDescent="0.3">
      <c r="A145" s="1" t="s">
        <v>30</v>
      </c>
      <c r="B145" s="5">
        <v>2</v>
      </c>
    </row>
    <row r="146" spans="1:2" x14ac:dyDescent="0.3">
      <c r="A146" s="1" t="s">
        <v>120</v>
      </c>
      <c r="B146" s="5">
        <v>3</v>
      </c>
    </row>
    <row r="147" spans="1:2" x14ac:dyDescent="0.3">
      <c r="A147" s="1" t="s">
        <v>26</v>
      </c>
      <c r="B147" s="5">
        <v>3</v>
      </c>
    </row>
    <row r="148" spans="1:2" x14ac:dyDescent="0.3">
      <c r="A148" s="10" t="s">
        <v>173</v>
      </c>
      <c r="B148" s="53">
        <v>3</v>
      </c>
    </row>
    <row r="149" spans="1:2" x14ac:dyDescent="0.3">
      <c r="A149" s="1" t="s">
        <v>55</v>
      </c>
      <c r="B149" s="5">
        <v>4</v>
      </c>
    </row>
    <row r="150" spans="1:2" x14ac:dyDescent="0.3">
      <c r="A150" s="1" t="s">
        <v>186</v>
      </c>
      <c r="B150" s="5">
        <v>4</v>
      </c>
    </row>
    <row r="151" spans="1:2" x14ac:dyDescent="0.3">
      <c r="A151" s="1" t="s">
        <v>190</v>
      </c>
      <c r="B151" s="5">
        <v>4</v>
      </c>
    </row>
    <row r="152" spans="1:2" x14ac:dyDescent="0.3">
      <c r="A152" s="1" t="s">
        <v>48</v>
      </c>
      <c r="B152" s="5">
        <v>5</v>
      </c>
    </row>
    <row r="153" spans="1:2" x14ac:dyDescent="0.3">
      <c r="A153" s="10" t="s">
        <v>169</v>
      </c>
      <c r="B153" s="53">
        <v>5</v>
      </c>
    </row>
    <row r="154" spans="1:2" x14ac:dyDescent="0.3">
      <c r="A154" s="1" t="s">
        <v>124</v>
      </c>
      <c r="B154" s="5">
        <v>5</v>
      </c>
    </row>
    <row r="155" spans="1:2" x14ac:dyDescent="0.3">
      <c r="A155" s="1" t="s">
        <v>84</v>
      </c>
      <c r="B155" s="5">
        <v>6</v>
      </c>
    </row>
    <row r="156" spans="1:2" x14ac:dyDescent="0.3">
      <c r="A156" s="1" t="s">
        <v>50</v>
      </c>
      <c r="B156" s="5">
        <v>6</v>
      </c>
    </row>
    <row r="157" spans="1:2" x14ac:dyDescent="0.3">
      <c r="A157" s="1" t="s">
        <v>42</v>
      </c>
      <c r="B157" s="5">
        <v>6</v>
      </c>
    </row>
    <row r="158" spans="1:2" x14ac:dyDescent="0.3">
      <c r="A158" s="1" t="s">
        <v>56</v>
      </c>
      <c r="B158" s="5">
        <v>6</v>
      </c>
    </row>
    <row r="159" spans="1:2" x14ac:dyDescent="0.3">
      <c r="A159" s="39" t="s">
        <v>29</v>
      </c>
      <c r="B159" s="5">
        <v>7</v>
      </c>
    </row>
    <row r="160" spans="1:2" x14ac:dyDescent="0.3">
      <c r="A160" s="1" t="s">
        <v>143</v>
      </c>
      <c r="B160" s="5">
        <v>8</v>
      </c>
    </row>
    <row r="161" spans="1:2" x14ac:dyDescent="0.3">
      <c r="A161" s="1" t="s">
        <v>45</v>
      </c>
      <c r="B161" s="5">
        <v>8</v>
      </c>
    </row>
    <row r="162" spans="1:2" x14ac:dyDescent="0.3">
      <c r="A162" s="1" t="s">
        <v>123</v>
      </c>
      <c r="B162" s="5">
        <v>8</v>
      </c>
    </row>
    <row r="163" spans="1:2" x14ac:dyDescent="0.3">
      <c r="A163" s="1" t="s">
        <v>39</v>
      </c>
      <c r="B163" s="5">
        <v>8</v>
      </c>
    </row>
    <row r="164" spans="1:2" x14ac:dyDescent="0.3">
      <c r="A164" s="1" t="s">
        <v>1</v>
      </c>
      <c r="B164" s="5">
        <v>9</v>
      </c>
    </row>
    <row r="165" spans="1:2" x14ac:dyDescent="0.3">
      <c r="A165" s="1" t="s">
        <v>38</v>
      </c>
      <c r="B165" s="5">
        <v>9</v>
      </c>
    </row>
    <row r="166" spans="1:2" x14ac:dyDescent="0.3">
      <c r="A166" s="10" t="s">
        <v>170</v>
      </c>
      <c r="B166" s="53">
        <v>9</v>
      </c>
    </row>
    <row r="167" spans="1:2" x14ac:dyDescent="0.3">
      <c r="A167" s="10" t="s">
        <v>174</v>
      </c>
      <c r="B167" s="53">
        <v>9</v>
      </c>
    </row>
    <row r="168" spans="1:2" x14ac:dyDescent="0.3">
      <c r="A168" s="1" t="s">
        <v>53</v>
      </c>
      <c r="B168" s="5">
        <v>10</v>
      </c>
    </row>
    <row r="169" spans="1:2" x14ac:dyDescent="0.3">
      <c r="A169" s="1" t="s">
        <v>201</v>
      </c>
      <c r="B169" s="5">
        <v>10</v>
      </c>
    </row>
    <row r="170" spans="1:2" x14ac:dyDescent="0.3">
      <c r="A170" s="1" t="s">
        <v>57</v>
      </c>
      <c r="B170" s="5">
        <v>11</v>
      </c>
    </row>
    <row r="171" spans="1:2" x14ac:dyDescent="0.3">
      <c r="A171" s="10" t="s">
        <v>175</v>
      </c>
      <c r="B171" s="53">
        <v>11</v>
      </c>
    </row>
    <row r="172" spans="1:2" x14ac:dyDescent="0.3">
      <c r="A172" s="10" t="s">
        <v>176</v>
      </c>
      <c r="B172" s="53">
        <v>11</v>
      </c>
    </row>
    <row r="173" spans="1:2" x14ac:dyDescent="0.3">
      <c r="A173" s="1" t="s">
        <v>188</v>
      </c>
      <c r="B173" s="5">
        <v>11</v>
      </c>
    </row>
    <row r="174" spans="1:2" x14ac:dyDescent="0.3">
      <c r="A174" s="1" t="s">
        <v>32</v>
      </c>
      <c r="B174" s="5">
        <v>12</v>
      </c>
    </row>
    <row r="175" spans="1:2" x14ac:dyDescent="0.3">
      <c r="A175" s="1" t="s">
        <v>47</v>
      </c>
      <c r="B175" s="5">
        <v>12</v>
      </c>
    </row>
    <row r="176" spans="1:2" x14ac:dyDescent="0.3">
      <c r="A176" s="10" t="s">
        <v>168</v>
      </c>
      <c r="B176" s="53">
        <v>12</v>
      </c>
    </row>
    <row r="177" spans="1:2" x14ac:dyDescent="0.3">
      <c r="A177" s="1" t="s">
        <v>88</v>
      </c>
      <c r="B177" s="5">
        <v>13</v>
      </c>
    </row>
    <row r="178" spans="1:2" x14ac:dyDescent="0.3">
      <c r="A178" s="1" t="s">
        <v>44</v>
      </c>
      <c r="B178" s="5">
        <v>13</v>
      </c>
    </row>
    <row r="179" spans="1:2" x14ac:dyDescent="0.3">
      <c r="A179" s="1" t="s">
        <v>41</v>
      </c>
      <c r="B179" s="5">
        <v>14</v>
      </c>
    </row>
    <row r="180" spans="1:2" x14ac:dyDescent="0.3">
      <c r="A180" s="1" t="s">
        <v>19</v>
      </c>
      <c r="B180" s="5">
        <v>15</v>
      </c>
    </row>
    <row r="181" spans="1:2" x14ac:dyDescent="0.3">
      <c r="A181" s="1" t="s">
        <v>21</v>
      </c>
      <c r="B181" s="5">
        <v>15</v>
      </c>
    </row>
    <row r="182" spans="1:2" x14ac:dyDescent="0.3">
      <c r="A182" s="1" t="s">
        <v>178</v>
      </c>
      <c r="B182" s="5">
        <v>16</v>
      </c>
    </row>
    <row r="183" spans="1:2" x14ac:dyDescent="0.3">
      <c r="A183" s="1" t="s">
        <v>118</v>
      </c>
      <c r="B183" s="5">
        <v>17</v>
      </c>
    </row>
    <row r="184" spans="1:2" x14ac:dyDescent="0.3">
      <c r="A184" s="1" t="s">
        <v>121</v>
      </c>
      <c r="B184" s="5">
        <v>17</v>
      </c>
    </row>
    <row r="185" spans="1:2" x14ac:dyDescent="0.3">
      <c r="A185" s="10" t="s">
        <v>171</v>
      </c>
      <c r="B185" s="53">
        <v>18</v>
      </c>
    </row>
    <row r="186" spans="1:2" x14ac:dyDescent="0.3">
      <c r="A186" s="1" t="s">
        <v>22</v>
      </c>
      <c r="B186" s="5">
        <v>18</v>
      </c>
    </row>
    <row r="187" spans="1:2" x14ac:dyDescent="0.3">
      <c r="A187" s="10" t="s">
        <v>172</v>
      </c>
      <c r="B187" s="53">
        <v>18</v>
      </c>
    </row>
    <row r="188" spans="1:2" x14ac:dyDescent="0.3">
      <c r="A188" s="1" t="s">
        <v>119</v>
      </c>
      <c r="B188" s="5">
        <v>19</v>
      </c>
    </row>
    <row r="189" spans="1:2" x14ac:dyDescent="0.3">
      <c r="A189" s="1" t="s">
        <v>119</v>
      </c>
      <c r="B189" s="5">
        <v>19</v>
      </c>
    </row>
    <row r="190" spans="1:2" x14ac:dyDescent="0.3">
      <c r="A190" s="1" t="s">
        <v>122</v>
      </c>
      <c r="B190" s="5">
        <v>19</v>
      </c>
    </row>
    <row r="191" spans="1:2" x14ac:dyDescent="0.3">
      <c r="A191" s="1" t="s">
        <v>43</v>
      </c>
      <c r="B191" s="5">
        <v>19</v>
      </c>
    </row>
    <row r="192" spans="1:2" x14ac:dyDescent="0.3">
      <c r="A192" s="1" t="s">
        <v>52</v>
      </c>
      <c r="B192" s="5">
        <v>20</v>
      </c>
    </row>
    <row r="193" spans="1:2" x14ac:dyDescent="0.3">
      <c r="A193" s="1" t="s">
        <v>15</v>
      </c>
      <c r="B193" s="5">
        <v>20</v>
      </c>
    </row>
    <row r="194" spans="1:2" x14ac:dyDescent="0.3">
      <c r="A194" s="1" t="s">
        <v>126</v>
      </c>
      <c r="B194" s="5">
        <v>21</v>
      </c>
    </row>
    <row r="195" spans="1:2" x14ac:dyDescent="0.3">
      <c r="A195" s="1" t="s">
        <v>89</v>
      </c>
      <c r="B195" s="5">
        <v>21</v>
      </c>
    </row>
    <row r="196" spans="1:2" x14ac:dyDescent="0.3">
      <c r="A196" s="1" t="s">
        <v>184</v>
      </c>
      <c r="B196" s="5">
        <v>21</v>
      </c>
    </row>
    <row r="197" spans="1:2" x14ac:dyDescent="0.3">
      <c r="A197" s="1" t="s">
        <v>2</v>
      </c>
      <c r="B197" s="5">
        <v>22</v>
      </c>
    </row>
    <row r="198" spans="1:2" x14ac:dyDescent="0.3">
      <c r="A198" s="1" t="s">
        <v>90</v>
      </c>
      <c r="B198" s="5">
        <v>22</v>
      </c>
    </row>
    <row r="199" spans="1:2" x14ac:dyDescent="0.3">
      <c r="A199" s="1" t="s">
        <v>34</v>
      </c>
      <c r="B199" s="5">
        <v>22</v>
      </c>
    </row>
    <row r="200" spans="1:2" x14ac:dyDescent="0.3">
      <c r="A200" s="1" t="s">
        <v>117</v>
      </c>
      <c r="B200" s="5">
        <v>22</v>
      </c>
    </row>
    <row r="201" spans="1:2" x14ac:dyDescent="0.3">
      <c r="A201" s="1" t="s">
        <v>115</v>
      </c>
      <c r="B201" s="5">
        <v>22</v>
      </c>
    </row>
    <row r="202" spans="1:2" x14ac:dyDescent="0.3">
      <c r="A202" s="1" t="s">
        <v>116</v>
      </c>
      <c r="B202" s="5">
        <v>23</v>
      </c>
    </row>
    <row r="203" spans="1:2" x14ac:dyDescent="0.3">
      <c r="A203" s="1" t="s">
        <v>108</v>
      </c>
      <c r="B203" s="5">
        <v>23</v>
      </c>
    </row>
    <row r="204" spans="1:2" x14ac:dyDescent="0.3">
      <c r="A204" s="1" t="s">
        <v>177</v>
      </c>
      <c r="B204" s="5">
        <v>23</v>
      </c>
    </row>
    <row r="205" spans="1:2" x14ac:dyDescent="0.3">
      <c r="A205" s="1" t="s">
        <v>107</v>
      </c>
      <c r="B205" s="5">
        <v>24</v>
      </c>
    </row>
    <row r="206" spans="1:2" x14ac:dyDescent="0.3">
      <c r="A206" s="1" t="s">
        <v>142</v>
      </c>
      <c r="B206" s="5">
        <v>24</v>
      </c>
    </row>
    <row r="207" spans="1:2" x14ac:dyDescent="0.3">
      <c r="A207" s="1" t="s">
        <v>179</v>
      </c>
      <c r="B207" s="5">
        <v>24</v>
      </c>
    </row>
  </sheetData>
  <autoFilter ref="A2:U67" xr:uid="{FCBA4155-B56B-4769-9AC2-F271A638F311}">
    <sortState xmlns:xlrd2="http://schemas.microsoft.com/office/spreadsheetml/2017/richdata2" ref="A3:U68">
      <sortCondition descending="1" ref="F2:F67"/>
    </sortState>
  </autoFilter>
  <sortState xmlns:xlrd2="http://schemas.microsoft.com/office/spreadsheetml/2017/richdata2" ref="A3:U51">
    <sortCondition descending="1" ref="D3:D51"/>
  </sortState>
  <mergeCells count="2">
    <mergeCell ref="A1:U1"/>
    <mergeCell ref="A81:H81"/>
  </mergeCells>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31C4A-4013-4B22-9727-17E077A42227}">
  <dimension ref="A1:U89"/>
  <sheetViews>
    <sheetView zoomScale="80" zoomScaleNormal="80" workbookViewId="0">
      <pane ySplit="2" topLeftCell="A75" activePane="bottomLeft" state="frozen"/>
      <selection pane="bottomLeft" activeCell="A4" sqref="A4:A89"/>
    </sheetView>
  </sheetViews>
  <sheetFormatPr defaultRowHeight="14.4" x14ac:dyDescent="0.3"/>
  <cols>
    <col min="1" max="1" width="23.88671875" bestFit="1" customWidth="1"/>
    <col min="2" max="2" width="9.44140625" bestFit="1" customWidth="1"/>
    <col min="3" max="3" width="10.21875" bestFit="1" customWidth="1"/>
    <col min="4" max="4" width="9.109375" customWidth="1"/>
    <col min="5" max="5" width="14.77734375" customWidth="1"/>
    <col min="6" max="6" width="13" customWidth="1"/>
    <col min="7" max="7" width="11.33203125" customWidth="1"/>
    <col min="8" max="8" width="10.21875" customWidth="1"/>
    <col min="9" max="9" width="12.109375" customWidth="1"/>
    <col min="10" max="10" width="10.77734375" customWidth="1"/>
    <col min="11" max="11" width="11" customWidth="1"/>
    <col min="12" max="12" width="15.21875" bestFit="1" customWidth="1"/>
    <col min="13" max="13" width="10.109375" bestFit="1" customWidth="1"/>
    <col min="14" max="14" width="13" customWidth="1"/>
    <col min="15" max="15" width="10.6640625" bestFit="1" customWidth="1"/>
    <col min="16" max="16" width="18.109375" style="38" customWidth="1"/>
  </cols>
  <sheetData>
    <row r="1" spans="1:16" ht="18" x14ac:dyDescent="0.35">
      <c r="A1" s="70" t="s">
        <v>58</v>
      </c>
      <c r="B1" s="71"/>
      <c r="C1" s="71"/>
      <c r="D1" s="71"/>
      <c r="E1" s="71"/>
      <c r="F1" s="71"/>
      <c r="G1" s="71"/>
      <c r="H1" s="71"/>
      <c r="I1" s="71"/>
      <c r="J1" s="71"/>
      <c r="K1" s="71"/>
      <c r="L1" s="71"/>
      <c r="M1" s="71"/>
      <c r="N1" s="71"/>
      <c r="O1" s="71"/>
      <c r="P1" s="71"/>
    </row>
    <row r="2" spans="1:16" x14ac:dyDescent="0.3">
      <c r="A2" s="15" t="s">
        <v>0</v>
      </c>
      <c r="B2" s="15" t="s">
        <v>59</v>
      </c>
      <c r="C2" s="15" t="s">
        <v>24</v>
      </c>
      <c r="D2" s="15" t="s">
        <v>25</v>
      </c>
      <c r="E2" s="16" t="s">
        <v>132</v>
      </c>
      <c r="F2" s="16" t="s">
        <v>133</v>
      </c>
      <c r="G2" s="16" t="s">
        <v>135</v>
      </c>
      <c r="H2" s="17" t="s">
        <v>137</v>
      </c>
      <c r="I2" s="17" t="s">
        <v>134</v>
      </c>
      <c r="J2" s="17" t="s">
        <v>136</v>
      </c>
      <c r="K2" s="16" t="s">
        <v>3</v>
      </c>
      <c r="L2" s="16" t="s">
        <v>8</v>
      </c>
      <c r="M2" s="16" t="s">
        <v>12</v>
      </c>
      <c r="N2" s="16" t="s">
        <v>14</v>
      </c>
      <c r="O2" s="16" t="s">
        <v>6</v>
      </c>
      <c r="P2" s="37" t="s">
        <v>138</v>
      </c>
    </row>
    <row r="3" spans="1:16" x14ac:dyDescent="0.3">
      <c r="A3" s="15"/>
      <c r="B3" s="15"/>
      <c r="C3" s="15"/>
      <c r="D3" s="15"/>
      <c r="E3" s="16"/>
      <c r="F3" s="16"/>
      <c r="G3" s="16"/>
      <c r="H3" s="17"/>
      <c r="I3" s="17"/>
      <c r="J3" s="17"/>
      <c r="K3" s="16"/>
      <c r="L3" s="16"/>
      <c r="M3" s="16"/>
      <c r="N3" s="16"/>
      <c r="O3" s="16"/>
      <c r="P3" s="37"/>
    </row>
    <row r="4" spans="1:16" x14ac:dyDescent="0.3">
      <c r="A4" s="67"/>
      <c r="B4" s="5">
        <v>2</v>
      </c>
      <c r="C4" s="6">
        <v>869</v>
      </c>
      <c r="D4" s="6">
        <v>1000</v>
      </c>
      <c r="E4" s="6">
        <v>240000</v>
      </c>
      <c r="F4" s="6">
        <v>125000</v>
      </c>
      <c r="G4" s="6">
        <v>73000</v>
      </c>
      <c r="H4" s="6">
        <v>27600</v>
      </c>
      <c r="I4" s="6">
        <v>300000</v>
      </c>
      <c r="J4" s="6">
        <v>2500</v>
      </c>
      <c r="K4" s="3" t="s">
        <v>46</v>
      </c>
      <c r="L4" s="7">
        <v>45586</v>
      </c>
      <c r="M4" s="3" t="s">
        <v>13</v>
      </c>
      <c r="N4" s="1" t="s">
        <v>37</v>
      </c>
      <c r="O4" s="3"/>
      <c r="P4" s="2"/>
    </row>
    <row r="5" spans="1:16" x14ac:dyDescent="0.3">
      <c r="A5" s="67"/>
      <c r="B5" s="5">
        <v>2</v>
      </c>
      <c r="C5" s="2">
        <v>391</v>
      </c>
      <c r="D5" s="2">
        <v>1000</v>
      </c>
      <c r="E5" s="2">
        <v>155100</v>
      </c>
      <c r="F5" s="2">
        <v>15000</v>
      </c>
      <c r="G5" s="2"/>
      <c r="H5" s="2">
        <v>15000</v>
      </c>
      <c r="I5" s="2">
        <v>500000</v>
      </c>
      <c r="J5" s="2">
        <v>5000</v>
      </c>
      <c r="K5" s="3" t="s">
        <v>31</v>
      </c>
      <c r="L5" s="4">
        <v>45382</v>
      </c>
      <c r="M5" s="3" t="s">
        <v>13</v>
      </c>
      <c r="N5" s="1" t="s">
        <v>20</v>
      </c>
      <c r="O5" s="3"/>
      <c r="P5" s="2"/>
    </row>
    <row r="6" spans="1:16" x14ac:dyDescent="0.3">
      <c r="A6" s="67"/>
      <c r="B6" s="5"/>
      <c r="C6" s="2"/>
      <c r="D6" s="2"/>
      <c r="E6" s="2"/>
      <c r="F6" s="2"/>
      <c r="G6" s="2"/>
      <c r="H6" s="2"/>
      <c r="I6" s="2"/>
      <c r="J6" s="2"/>
      <c r="K6" s="3"/>
      <c r="L6" s="4"/>
      <c r="M6" s="3"/>
      <c r="N6" s="1"/>
      <c r="O6" s="3"/>
      <c r="P6" s="2"/>
    </row>
    <row r="7" spans="1:16" x14ac:dyDescent="0.3">
      <c r="A7" s="67"/>
      <c r="B7" s="5">
        <v>3</v>
      </c>
      <c r="C7" s="35">
        <v>599</v>
      </c>
      <c r="D7" s="35"/>
      <c r="E7" s="35">
        <v>117000</v>
      </c>
      <c r="F7" s="35">
        <v>5000</v>
      </c>
      <c r="G7" s="35"/>
      <c r="H7" s="35">
        <v>6500</v>
      </c>
      <c r="I7" s="35">
        <v>1000000</v>
      </c>
      <c r="J7" s="35">
        <v>1000</v>
      </c>
      <c r="K7" s="3" t="s">
        <v>54</v>
      </c>
      <c r="L7" s="7">
        <v>45413</v>
      </c>
      <c r="M7" s="3"/>
      <c r="N7" s="1" t="s">
        <v>20</v>
      </c>
      <c r="O7" s="3"/>
      <c r="P7" s="2"/>
    </row>
    <row r="8" spans="1:16" x14ac:dyDescent="0.3">
      <c r="A8" s="67"/>
      <c r="B8" s="5">
        <v>3</v>
      </c>
      <c r="C8" s="2">
        <v>418</v>
      </c>
      <c r="D8" s="2">
        <v>1000</v>
      </c>
      <c r="E8" s="2">
        <v>105200</v>
      </c>
      <c r="F8" s="2">
        <v>4200</v>
      </c>
      <c r="G8" s="2"/>
      <c r="H8" s="2"/>
      <c r="I8" s="2">
        <v>1000000</v>
      </c>
      <c r="J8" s="2">
        <v>5000</v>
      </c>
      <c r="K8" s="3" t="s">
        <v>4</v>
      </c>
      <c r="L8" s="4">
        <v>45447</v>
      </c>
      <c r="M8" s="1"/>
      <c r="N8" s="1" t="s">
        <v>20</v>
      </c>
      <c r="O8" s="3"/>
      <c r="P8" s="2"/>
    </row>
    <row r="9" spans="1:16" x14ac:dyDescent="0.3">
      <c r="A9" s="67"/>
      <c r="B9" s="53">
        <v>3</v>
      </c>
      <c r="C9" s="54">
        <f t="shared" ref="C9" si="0">SUM(4069.6)/20</f>
        <v>203.48</v>
      </c>
      <c r="D9" s="54">
        <v>1000</v>
      </c>
      <c r="E9" s="54">
        <v>300000</v>
      </c>
      <c r="F9" s="54">
        <v>10000</v>
      </c>
      <c r="G9" s="10"/>
      <c r="H9" s="10"/>
      <c r="I9" s="54">
        <v>1000000</v>
      </c>
      <c r="J9" s="54">
        <v>5000</v>
      </c>
      <c r="K9" s="10">
        <v>360</v>
      </c>
      <c r="L9" s="55">
        <v>45575</v>
      </c>
      <c r="M9" s="56" t="s">
        <v>36</v>
      </c>
      <c r="N9" s="10" t="s">
        <v>20</v>
      </c>
      <c r="O9" s="10"/>
      <c r="P9" s="56"/>
    </row>
    <row r="10" spans="1:16" x14ac:dyDescent="0.3">
      <c r="A10" s="67"/>
      <c r="B10" s="5"/>
      <c r="C10" s="2"/>
      <c r="D10" s="2"/>
      <c r="E10" s="2"/>
      <c r="F10" s="2"/>
      <c r="G10" s="2"/>
      <c r="H10" s="2"/>
      <c r="I10" s="2"/>
      <c r="J10" s="2"/>
      <c r="K10" s="3"/>
      <c r="L10" s="4"/>
      <c r="M10" s="1"/>
      <c r="N10" s="1"/>
      <c r="O10" s="3"/>
      <c r="P10" s="2"/>
    </row>
    <row r="11" spans="1:16" x14ac:dyDescent="0.3">
      <c r="A11" s="67"/>
      <c r="B11" s="5">
        <v>4</v>
      </c>
      <c r="C11" s="2">
        <v>403</v>
      </c>
      <c r="D11" s="2">
        <v>500</v>
      </c>
      <c r="E11" s="2">
        <v>91400</v>
      </c>
      <c r="F11" s="2">
        <v>62800</v>
      </c>
      <c r="G11" s="2" t="s">
        <v>131</v>
      </c>
      <c r="H11" s="2"/>
      <c r="I11" s="2">
        <v>300000</v>
      </c>
      <c r="J11" s="2">
        <v>3000</v>
      </c>
      <c r="K11" s="3" t="s">
        <v>4</v>
      </c>
      <c r="L11" s="4">
        <v>45563</v>
      </c>
      <c r="M11" s="3" t="s">
        <v>13</v>
      </c>
      <c r="N11" s="1"/>
      <c r="O11" s="3"/>
      <c r="P11" s="2"/>
    </row>
    <row r="12" spans="1:16" x14ac:dyDescent="0.3">
      <c r="A12" s="67"/>
      <c r="B12" s="5">
        <v>4</v>
      </c>
      <c r="C12" s="2">
        <v>489</v>
      </c>
      <c r="D12" s="2">
        <v>1000</v>
      </c>
      <c r="E12" s="2">
        <v>132115</v>
      </c>
      <c r="F12" s="2">
        <v>15000</v>
      </c>
      <c r="G12" s="2"/>
      <c r="H12" s="2"/>
      <c r="I12" s="2">
        <v>1000000</v>
      </c>
      <c r="J12" s="2">
        <v>5000</v>
      </c>
      <c r="K12" s="3" t="s">
        <v>187</v>
      </c>
      <c r="L12" s="4">
        <v>45302</v>
      </c>
      <c r="M12" s="2"/>
      <c r="N12" s="3"/>
      <c r="O12" s="4"/>
      <c r="P12" s="3"/>
    </row>
    <row r="13" spans="1:16" x14ac:dyDescent="0.3">
      <c r="A13" s="67"/>
      <c r="B13" s="5">
        <v>4</v>
      </c>
      <c r="C13" s="2">
        <v>913</v>
      </c>
      <c r="D13" s="2">
        <v>4834</v>
      </c>
      <c r="E13" s="2">
        <v>241700</v>
      </c>
      <c r="F13" s="2">
        <v>235500</v>
      </c>
      <c r="G13" s="2">
        <v>60425</v>
      </c>
      <c r="H13" s="2"/>
      <c r="I13" s="2">
        <v>300000</v>
      </c>
      <c r="J13" s="2">
        <v>2000</v>
      </c>
      <c r="K13" s="3" t="s">
        <v>189</v>
      </c>
      <c r="L13" s="2">
        <v>45458</v>
      </c>
      <c r="M13" s="2" t="s">
        <v>13</v>
      </c>
      <c r="O13" s="4"/>
      <c r="P13" s="3"/>
    </row>
    <row r="14" spans="1:16" x14ac:dyDescent="0.3">
      <c r="A14" s="67"/>
      <c r="B14" s="5"/>
      <c r="C14" s="2"/>
      <c r="D14" s="2"/>
      <c r="E14" s="2"/>
      <c r="F14" s="2"/>
      <c r="G14" s="2"/>
      <c r="H14" s="2"/>
      <c r="I14" s="2"/>
      <c r="J14" s="2"/>
      <c r="K14" s="3"/>
      <c r="L14" s="4"/>
      <c r="M14" s="3"/>
      <c r="N14" s="1"/>
      <c r="O14" s="3"/>
      <c r="P14" s="2"/>
    </row>
    <row r="15" spans="1:16" x14ac:dyDescent="0.3">
      <c r="A15" s="67"/>
      <c r="B15" s="5">
        <v>5</v>
      </c>
      <c r="C15" s="2">
        <v>635</v>
      </c>
      <c r="D15" s="2">
        <v>1000</v>
      </c>
      <c r="E15" s="2">
        <v>264000</v>
      </c>
      <c r="F15" s="2">
        <v>25000</v>
      </c>
      <c r="G15" s="2"/>
      <c r="H15" s="2">
        <v>26400</v>
      </c>
      <c r="I15" s="2">
        <v>500000</v>
      </c>
      <c r="J15" s="2">
        <v>5000</v>
      </c>
      <c r="K15" s="3" t="s">
        <v>49</v>
      </c>
      <c r="L15" s="4">
        <v>45338</v>
      </c>
      <c r="M15" s="3" t="s">
        <v>13</v>
      </c>
      <c r="N15" s="1"/>
      <c r="O15" s="3"/>
      <c r="P15" s="2"/>
    </row>
    <row r="16" spans="1:16" x14ac:dyDescent="0.3">
      <c r="A16" s="67"/>
      <c r="B16" s="53">
        <v>5</v>
      </c>
      <c r="C16" s="54">
        <f t="shared" ref="C16" si="1">SUM(4069.6)/20</f>
        <v>203.48</v>
      </c>
      <c r="D16" s="54">
        <v>1000</v>
      </c>
      <c r="E16" s="54">
        <v>300000</v>
      </c>
      <c r="F16" s="54">
        <v>10000</v>
      </c>
      <c r="G16" s="10"/>
      <c r="H16" s="10"/>
      <c r="I16" s="54">
        <v>1000000</v>
      </c>
      <c r="J16" s="54">
        <v>5000</v>
      </c>
      <c r="K16" s="10">
        <v>360</v>
      </c>
      <c r="L16" s="55">
        <v>45575</v>
      </c>
      <c r="M16" s="56" t="s">
        <v>36</v>
      </c>
      <c r="N16" s="10" t="s">
        <v>20</v>
      </c>
      <c r="O16" s="10"/>
      <c r="P16" s="56"/>
    </row>
    <row r="17" spans="1:16" x14ac:dyDescent="0.3">
      <c r="A17" s="67"/>
      <c r="B17" s="5">
        <v>5</v>
      </c>
      <c r="C17" s="2">
        <v>605</v>
      </c>
      <c r="D17" s="2">
        <v>1000</v>
      </c>
      <c r="E17" s="2">
        <v>206400</v>
      </c>
      <c r="F17" s="2"/>
      <c r="G17" s="2"/>
      <c r="H17" s="2"/>
      <c r="I17" s="2"/>
      <c r="J17" s="2"/>
      <c r="K17" s="3" t="s">
        <v>127</v>
      </c>
      <c r="L17" s="4"/>
      <c r="M17" s="3"/>
      <c r="N17" s="1"/>
      <c r="O17" s="3"/>
      <c r="P17" s="2"/>
    </row>
    <row r="18" spans="1:16" x14ac:dyDescent="0.3">
      <c r="A18" s="67"/>
      <c r="B18" s="5"/>
      <c r="C18" s="2"/>
      <c r="D18" s="2"/>
      <c r="E18" s="2"/>
      <c r="F18" s="2"/>
      <c r="G18" s="2"/>
      <c r="H18" s="2"/>
      <c r="I18" s="2"/>
      <c r="J18" s="2"/>
      <c r="K18" s="3"/>
      <c r="L18" s="4"/>
      <c r="M18" s="3"/>
      <c r="N18" s="1"/>
      <c r="O18" s="3"/>
      <c r="P18" s="2"/>
    </row>
    <row r="19" spans="1:16" x14ac:dyDescent="0.3">
      <c r="A19" s="67"/>
      <c r="B19" s="5">
        <v>6</v>
      </c>
      <c r="C19" s="2">
        <v>469</v>
      </c>
      <c r="D19" s="2">
        <v>1000</v>
      </c>
      <c r="E19" s="2">
        <v>133100</v>
      </c>
      <c r="F19" s="2">
        <v>8900</v>
      </c>
      <c r="G19" s="2" t="s">
        <v>131</v>
      </c>
      <c r="H19" s="2"/>
      <c r="I19" s="2">
        <v>500000</v>
      </c>
      <c r="J19" s="2">
        <v>5000</v>
      </c>
      <c r="K19" s="3" t="s">
        <v>4</v>
      </c>
      <c r="L19" s="4">
        <v>45414</v>
      </c>
      <c r="M19" s="3"/>
      <c r="N19" s="1" t="s">
        <v>20</v>
      </c>
      <c r="O19" s="3"/>
      <c r="P19" s="2"/>
    </row>
    <row r="20" spans="1:16" x14ac:dyDescent="0.3">
      <c r="A20" s="67"/>
      <c r="B20" s="5">
        <v>6</v>
      </c>
      <c r="C20" s="6">
        <v>1066</v>
      </c>
      <c r="D20" s="6">
        <v>500</v>
      </c>
      <c r="E20" s="6">
        <v>162000</v>
      </c>
      <c r="F20" s="6">
        <v>27000</v>
      </c>
      <c r="G20" s="6">
        <v>10800</v>
      </c>
      <c r="H20" s="6">
        <v>0</v>
      </c>
      <c r="I20" s="6">
        <v>300000</v>
      </c>
      <c r="J20" s="6">
        <v>1000</v>
      </c>
      <c r="K20" s="3" t="s">
        <v>51</v>
      </c>
      <c r="L20" s="7">
        <v>45346</v>
      </c>
      <c r="M20" s="3" t="s">
        <v>13</v>
      </c>
      <c r="N20" s="1" t="s">
        <v>37</v>
      </c>
      <c r="O20" s="3" t="s">
        <v>130</v>
      </c>
      <c r="P20" s="2"/>
    </row>
    <row r="21" spans="1:16" x14ac:dyDescent="0.3">
      <c r="A21" s="67"/>
      <c r="B21" s="5">
        <v>6</v>
      </c>
      <c r="C21" s="2">
        <v>800</v>
      </c>
      <c r="D21" s="2">
        <v>500</v>
      </c>
      <c r="E21" s="2">
        <v>136000</v>
      </c>
      <c r="F21" s="2">
        <v>53000</v>
      </c>
      <c r="G21" s="2"/>
      <c r="H21" s="2">
        <v>1500</v>
      </c>
      <c r="I21" s="2">
        <v>300000</v>
      </c>
      <c r="J21" s="2">
        <v>5000</v>
      </c>
      <c r="K21" s="3" t="s">
        <v>54</v>
      </c>
      <c r="L21" s="4">
        <v>45504</v>
      </c>
      <c r="M21" s="3"/>
      <c r="N21" s="1" t="s">
        <v>20</v>
      </c>
      <c r="O21" s="3"/>
      <c r="P21" s="2"/>
    </row>
    <row r="22" spans="1:16" x14ac:dyDescent="0.3">
      <c r="A22" s="67"/>
      <c r="B22" s="5">
        <v>6</v>
      </c>
      <c r="C22" s="2">
        <v>437</v>
      </c>
      <c r="D22" s="2">
        <v>500</v>
      </c>
      <c r="E22" s="2">
        <v>89300</v>
      </c>
      <c r="F22" s="2">
        <v>75000</v>
      </c>
      <c r="G22" s="2"/>
      <c r="H22" s="2"/>
      <c r="I22" s="2">
        <v>300000</v>
      </c>
      <c r="J22" s="2">
        <v>1000</v>
      </c>
      <c r="K22" s="3" t="s">
        <v>4</v>
      </c>
      <c r="L22" s="4">
        <v>45272</v>
      </c>
      <c r="M22" s="3" t="s">
        <v>13</v>
      </c>
      <c r="N22" s="8" t="s">
        <v>37</v>
      </c>
      <c r="O22" s="3" t="s">
        <v>7</v>
      </c>
      <c r="P22" s="2"/>
    </row>
    <row r="23" spans="1:16" x14ac:dyDescent="0.3">
      <c r="A23" s="67"/>
      <c r="B23" s="5"/>
      <c r="C23" s="2"/>
      <c r="D23" s="2"/>
      <c r="E23" s="2"/>
      <c r="F23" s="2"/>
      <c r="G23" s="2"/>
      <c r="H23" s="2"/>
      <c r="I23" s="2"/>
      <c r="J23" s="2"/>
      <c r="K23" s="3"/>
      <c r="L23" s="4"/>
      <c r="M23" s="3"/>
      <c r="N23" s="8"/>
      <c r="O23" s="3"/>
      <c r="P23" s="2"/>
    </row>
    <row r="24" spans="1:16" x14ac:dyDescent="0.3">
      <c r="A24" s="68"/>
      <c r="B24" s="5">
        <v>7</v>
      </c>
      <c r="C24" s="2">
        <v>693</v>
      </c>
      <c r="D24" s="2">
        <v>3132</v>
      </c>
      <c r="E24" s="2">
        <v>313200</v>
      </c>
      <c r="F24" s="2"/>
      <c r="G24" s="2" t="s">
        <v>141</v>
      </c>
      <c r="H24" s="2"/>
      <c r="I24" s="2"/>
      <c r="J24" s="2"/>
      <c r="K24" s="3" t="s">
        <v>4</v>
      </c>
      <c r="L24" s="4">
        <v>45606</v>
      </c>
      <c r="M24" s="3" t="s">
        <v>13</v>
      </c>
      <c r="N24" s="1" t="s">
        <v>20</v>
      </c>
      <c r="O24" s="3"/>
      <c r="P24" s="2"/>
    </row>
    <row r="25" spans="1:16" x14ac:dyDescent="0.3">
      <c r="A25" s="67"/>
      <c r="B25" s="5"/>
      <c r="C25" s="2"/>
      <c r="D25" s="2"/>
      <c r="E25" s="2"/>
      <c r="F25" s="2"/>
      <c r="G25" s="2"/>
      <c r="H25" s="2"/>
      <c r="I25" s="2"/>
      <c r="J25" s="2"/>
      <c r="K25" s="3"/>
      <c r="L25" s="4"/>
      <c r="M25" s="3"/>
      <c r="N25" s="8"/>
      <c r="O25" s="3"/>
      <c r="P25" s="2"/>
    </row>
    <row r="26" spans="1:16" x14ac:dyDescent="0.3">
      <c r="A26" s="67"/>
      <c r="B26" s="5">
        <v>8</v>
      </c>
      <c r="C26" s="2">
        <v>795</v>
      </c>
      <c r="D26" s="2">
        <f>SUM(C26-$C$70)</f>
        <v>133</v>
      </c>
      <c r="E26" s="2">
        <v>1000</v>
      </c>
      <c r="F26" s="2">
        <v>98000</v>
      </c>
      <c r="G26" s="2">
        <v>30000</v>
      </c>
      <c r="H26" s="1"/>
      <c r="I26" s="2">
        <v>300000</v>
      </c>
      <c r="J26" s="2">
        <v>5000</v>
      </c>
      <c r="K26" s="3" t="s">
        <v>35</v>
      </c>
      <c r="L26" s="4">
        <v>45518</v>
      </c>
      <c r="M26" s="1"/>
      <c r="N26" s="1" t="s">
        <v>37</v>
      </c>
      <c r="O26" s="3"/>
      <c r="P26" s="6"/>
    </row>
    <row r="27" spans="1:16" x14ac:dyDescent="0.3">
      <c r="A27" s="67"/>
      <c r="B27" s="5">
        <v>8</v>
      </c>
      <c r="C27" s="2">
        <v>943</v>
      </c>
      <c r="D27" s="2">
        <v>1500</v>
      </c>
      <c r="E27" s="2">
        <v>338000</v>
      </c>
      <c r="F27" s="2">
        <v>169000</v>
      </c>
      <c r="G27" s="2" t="s">
        <v>140</v>
      </c>
      <c r="H27" s="2">
        <v>33800</v>
      </c>
      <c r="I27" s="2">
        <v>300000</v>
      </c>
      <c r="J27" s="2">
        <v>3000</v>
      </c>
      <c r="K27" s="3" t="s">
        <v>46</v>
      </c>
      <c r="L27" s="4">
        <v>45435</v>
      </c>
      <c r="M27" s="3" t="s">
        <v>13</v>
      </c>
      <c r="N27" s="8" t="s">
        <v>37</v>
      </c>
      <c r="O27" s="3" t="s">
        <v>139</v>
      </c>
      <c r="P27" s="2"/>
    </row>
    <row r="28" spans="1:16" x14ac:dyDescent="0.3">
      <c r="A28" s="67"/>
      <c r="B28" s="5">
        <v>8</v>
      </c>
      <c r="C28" s="2">
        <v>868</v>
      </c>
      <c r="D28" s="2">
        <v>1000</v>
      </c>
      <c r="E28" s="2">
        <v>113080</v>
      </c>
      <c r="F28" s="2">
        <v>175100</v>
      </c>
      <c r="G28" s="2"/>
      <c r="H28" s="2"/>
      <c r="I28" s="2">
        <v>300000</v>
      </c>
      <c r="J28" s="2">
        <v>1000</v>
      </c>
      <c r="K28" s="3" t="s">
        <v>35</v>
      </c>
      <c r="L28" s="4">
        <v>45443</v>
      </c>
      <c r="M28" s="3" t="s">
        <v>13</v>
      </c>
      <c r="N28" s="1"/>
      <c r="O28" s="3"/>
      <c r="P28" s="2"/>
    </row>
    <row r="29" spans="1:16" x14ac:dyDescent="0.3">
      <c r="A29" s="67"/>
      <c r="B29" s="5">
        <v>8</v>
      </c>
      <c r="C29" s="2">
        <v>959</v>
      </c>
      <c r="D29" s="2">
        <v>500</v>
      </c>
      <c r="E29" s="2">
        <v>209950</v>
      </c>
      <c r="F29" s="2">
        <v>49400</v>
      </c>
      <c r="G29" s="2">
        <v>24700</v>
      </c>
      <c r="H29" s="2"/>
      <c r="I29" s="2">
        <v>500000</v>
      </c>
      <c r="J29" s="2">
        <v>5000</v>
      </c>
      <c r="K29" s="3" t="s">
        <v>40</v>
      </c>
      <c r="L29" s="4">
        <v>45511</v>
      </c>
      <c r="M29" s="3" t="s">
        <v>13</v>
      </c>
      <c r="N29" s="1" t="s">
        <v>37</v>
      </c>
      <c r="O29" s="3"/>
      <c r="P29" s="2"/>
    </row>
    <row r="30" spans="1:16" x14ac:dyDescent="0.3">
      <c r="A30" s="67"/>
      <c r="B30" s="5"/>
      <c r="C30" s="2"/>
      <c r="D30" s="2"/>
      <c r="E30" s="2"/>
      <c r="F30" s="2"/>
      <c r="G30" s="2"/>
      <c r="H30" s="2"/>
      <c r="I30" s="2"/>
      <c r="J30" s="2"/>
      <c r="K30" s="3"/>
      <c r="L30" s="4"/>
      <c r="M30" s="3"/>
      <c r="N30" s="1"/>
      <c r="O30" s="3"/>
      <c r="P30" s="2"/>
    </row>
    <row r="31" spans="1:16" x14ac:dyDescent="0.3">
      <c r="A31" s="67"/>
      <c r="B31" s="5">
        <v>9</v>
      </c>
      <c r="C31" s="2">
        <v>453</v>
      </c>
      <c r="D31" s="2">
        <v>500</v>
      </c>
      <c r="E31" s="2">
        <v>113500</v>
      </c>
      <c r="F31" s="2">
        <v>36300</v>
      </c>
      <c r="G31" s="2"/>
      <c r="H31" s="2">
        <v>25000</v>
      </c>
      <c r="I31" s="2">
        <v>300000</v>
      </c>
      <c r="J31" s="2">
        <v>5000</v>
      </c>
      <c r="K31" s="3" t="s">
        <v>4</v>
      </c>
      <c r="L31" s="4">
        <v>45430</v>
      </c>
      <c r="M31" s="3" t="s">
        <v>13</v>
      </c>
      <c r="N31" s="8" t="s">
        <v>37</v>
      </c>
      <c r="O31" s="3" t="s">
        <v>7</v>
      </c>
      <c r="P31" s="2"/>
    </row>
    <row r="32" spans="1:16" x14ac:dyDescent="0.3">
      <c r="A32" s="67"/>
      <c r="B32" s="5">
        <v>9</v>
      </c>
      <c r="C32" s="2">
        <v>401</v>
      </c>
      <c r="D32" s="2">
        <v>1000</v>
      </c>
      <c r="E32" s="2">
        <v>83000</v>
      </c>
      <c r="F32" s="2">
        <v>83000</v>
      </c>
      <c r="G32" s="2"/>
      <c r="H32" s="2"/>
      <c r="I32" s="2">
        <v>300000</v>
      </c>
      <c r="J32" s="2">
        <v>5000</v>
      </c>
      <c r="K32" s="3" t="s">
        <v>31</v>
      </c>
      <c r="L32" s="4">
        <v>45458</v>
      </c>
      <c r="M32" s="3" t="s">
        <v>13</v>
      </c>
      <c r="N32" s="1" t="s">
        <v>37</v>
      </c>
      <c r="O32" s="3"/>
      <c r="P32" s="2"/>
    </row>
    <row r="33" spans="1:16" x14ac:dyDescent="0.3">
      <c r="A33" s="67"/>
      <c r="B33" s="53">
        <v>9</v>
      </c>
      <c r="C33" s="54">
        <f t="shared" ref="C33:C34" si="2">SUM(4069.6)/20</f>
        <v>203.48</v>
      </c>
      <c r="D33" s="54">
        <v>1000</v>
      </c>
      <c r="E33" s="54">
        <v>300000</v>
      </c>
      <c r="F33" s="54">
        <v>10000</v>
      </c>
      <c r="G33" s="10"/>
      <c r="H33" s="10"/>
      <c r="I33" s="54">
        <v>1000000</v>
      </c>
      <c r="J33" s="54">
        <v>5000</v>
      </c>
      <c r="K33" s="10">
        <v>360</v>
      </c>
      <c r="L33" s="55">
        <v>45575</v>
      </c>
      <c r="M33" s="56" t="s">
        <v>36</v>
      </c>
      <c r="N33" s="10" t="s">
        <v>20</v>
      </c>
      <c r="O33" s="10"/>
      <c r="P33" s="56"/>
    </row>
    <row r="34" spans="1:16" x14ac:dyDescent="0.3">
      <c r="A34" s="67"/>
      <c r="B34" s="53">
        <v>9</v>
      </c>
      <c r="C34" s="54">
        <f t="shared" si="2"/>
        <v>203.48</v>
      </c>
      <c r="D34" s="54">
        <v>1000</v>
      </c>
      <c r="E34" s="54">
        <v>300000</v>
      </c>
      <c r="F34" s="54">
        <v>10000</v>
      </c>
      <c r="G34" s="10"/>
      <c r="H34" s="10"/>
      <c r="I34" s="54">
        <v>1000000</v>
      </c>
      <c r="J34" s="54">
        <v>5000</v>
      </c>
      <c r="K34" s="10">
        <v>360</v>
      </c>
      <c r="L34" s="55">
        <v>45575</v>
      </c>
      <c r="M34" s="56" t="s">
        <v>36</v>
      </c>
      <c r="N34" s="10" t="s">
        <v>20</v>
      </c>
      <c r="O34" s="10"/>
      <c r="P34" s="56"/>
    </row>
    <row r="35" spans="1:16" x14ac:dyDescent="0.3">
      <c r="A35" s="67"/>
      <c r="B35" s="5"/>
      <c r="C35" s="2"/>
      <c r="D35" s="2"/>
      <c r="E35" s="2"/>
      <c r="F35" s="2"/>
      <c r="G35" s="2"/>
      <c r="H35" s="2"/>
      <c r="I35" s="2"/>
      <c r="J35" s="2"/>
      <c r="K35" s="3"/>
      <c r="L35" s="4"/>
      <c r="M35" s="3"/>
      <c r="N35" s="1"/>
      <c r="O35" s="3"/>
      <c r="P35" s="2"/>
    </row>
    <row r="36" spans="1:16" x14ac:dyDescent="0.3">
      <c r="A36" s="67"/>
      <c r="B36" s="5">
        <v>10</v>
      </c>
      <c r="C36" s="2">
        <v>498.1</v>
      </c>
      <c r="D36" s="2">
        <v>1000</v>
      </c>
      <c r="E36" s="2">
        <v>102000</v>
      </c>
      <c r="F36" s="2">
        <v>6000</v>
      </c>
      <c r="G36" s="2"/>
      <c r="H36" s="2">
        <v>11500</v>
      </c>
      <c r="I36" s="2">
        <v>1000000</v>
      </c>
      <c r="J36" s="2">
        <v>1000</v>
      </c>
      <c r="K36" s="3" t="s">
        <v>54</v>
      </c>
      <c r="L36" s="4">
        <v>45466</v>
      </c>
      <c r="M36" s="3" t="s">
        <v>36</v>
      </c>
      <c r="N36" s="1" t="s">
        <v>20</v>
      </c>
      <c r="O36" s="3"/>
      <c r="P36" s="2"/>
    </row>
    <row r="37" spans="1:16" x14ac:dyDescent="0.3">
      <c r="A37" s="67"/>
      <c r="B37" s="5">
        <v>10</v>
      </c>
      <c r="C37" s="2">
        <v>414</v>
      </c>
      <c r="D37" s="2">
        <v>1000</v>
      </c>
      <c r="E37" s="2">
        <v>103900</v>
      </c>
      <c r="F37" s="2">
        <v>3600</v>
      </c>
      <c r="G37" s="2"/>
      <c r="H37" s="2"/>
      <c r="I37" s="2">
        <v>1000000</v>
      </c>
      <c r="J37" s="2">
        <v>5000</v>
      </c>
      <c r="K37" s="3" t="s">
        <v>4</v>
      </c>
      <c r="L37" s="4">
        <v>45370</v>
      </c>
      <c r="M37" s="1"/>
      <c r="N37" s="1" t="s">
        <v>20</v>
      </c>
      <c r="O37" s="3"/>
      <c r="P37" s="2"/>
    </row>
    <row r="38" spans="1:16" x14ac:dyDescent="0.3">
      <c r="A38" s="67"/>
      <c r="B38" s="5"/>
      <c r="C38" s="2"/>
      <c r="D38" s="2"/>
      <c r="E38" s="2"/>
      <c r="F38" s="2"/>
      <c r="G38" s="2"/>
      <c r="H38" s="2"/>
      <c r="I38" s="2"/>
      <c r="J38" s="2"/>
      <c r="K38" s="3"/>
      <c r="L38" s="4"/>
      <c r="M38" s="1"/>
      <c r="N38" s="1"/>
      <c r="O38" s="3"/>
      <c r="P38" s="2"/>
    </row>
    <row r="39" spans="1:16" x14ac:dyDescent="0.3">
      <c r="A39" s="67"/>
      <c r="B39" s="5">
        <v>11</v>
      </c>
      <c r="C39" s="2"/>
      <c r="D39" s="2">
        <v>500</v>
      </c>
      <c r="E39" s="2">
        <v>153600</v>
      </c>
      <c r="F39" s="2">
        <v>0</v>
      </c>
      <c r="G39" s="2"/>
      <c r="H39" s="2"/>
      <c r="I39" s="2">
        <v>2000000</v>
      </c>
      <c r="J39" s="2"/>
      <c r="K39" s="3" t="s">
        <v>28</v>
      </c>
      <c r="L39" s="4">
        <v>45462</v>
      </c>
      <c r="M39" s="3"/>
      <c r="N39" s="1" t="s">
        <v>20</v>
      </c>
      <c r="O39" s="3"/>
      <c r="P39" s="2"/>
    </row>
    <row r="40" spans="1:16" x14ac:dyDescent="0.3">
      <c r="A40" s="67"/>
      <c r="B40" s="53">
        <v>11</v>
      </c>
      <c r="C40" s="54">
        <f t="shared" ref="C40:C41" si="3">SUM(4069.6)/20</f>
        <v>203.48</v>
      </c>
      <c r="D40" s="54">
        <v>1000</v>
      </c>
      <c r="E40" s="54">
        <v>300000</v>
      </c>
      <c r="F40" s="54">
        <v>10000</v>
      </c>
      <c r="G40" s="10"/>
      <c r="H40" s="10"/>
      <c r="I40" s="54">
        <v>1000000</v>
      </c>
      <c r="J40" s="54">
        <v>5000</v>
      </c>
      <c r="K40" s="10">
        <v>360</v>
      </c>
      <c r="L40" s="55">
        <v>45575</v>
      </c>
      <c r="M40" s="56" t="s">
        <v>36</v>
      </c>
      <c r="N40" s="10" t="s">
        <v>20</v>
      </c>
      <c r="O40" s="10"/>
      <c r="P40" s="56"/>
    </row>
    <row r="41" spans="1:16" x14ac:dyDescent="0.3">
      <c r="A41" s="67"/>
      <c r="B41" s="53">
        <v>11</v>
      </c>
      <c r="C41" s="54">
        <f t="shared" si="3"/>
        <v>203.48</v>
      </c>
      <c r="D41" s="54">
        <v>1000</v>
      </c>
      <c r="E41" s="54">
        <v>300000</v>
      </c>
      <c r="F41" s="54">
        <v>10000</v>
      </c>
      <c r="G41" s="10"/>
      <c r="H41" s="10"/>
      <c r="I41" s="54">
        <v>1000000</v>
      </c>
      <c r="J41" s="54">
        <v>5000</v>
      </c>
      <c r="K41" s="10">
        <v>360</v>
      </c>
      <c r="L41" s="55">
        <v>45575</v>
      </c>
      <c r="M41" s="56" t="s">
        <v>36</v>
      </c>
      <c r="N41" s="10" t="s">
        <v>20</v>
      </c>
      <c r="O41" s="10"/>
      <c r="P41" s="56"/>
    </row>
    <row r="42" spans="1:16" x14ac:dyDescent="0.3">
      <c r="A42" s="67"/>
      <c r="B42" s="5">
        <v>11</v>
      </c>
      <c r="C42" s="2"/>
      <c r="D42" s="2">
        <v>1000</v>
      </c>
      <c r="E42" s="2">
        <v>150000</v>
      </c>
      <c r="F42" s="2">
        <v>5000</v>
      </c>
      <c r="G42" s="2"/>
      <c r="H42" s="2"/>
      <c r="I42" s="2">
        <v>300000</v>
      </c>
      <c r="J42" s="2"/>
      <c r="K42" s="2" t="s">
        <v>4</v>
      </c>
      <c r="L42" s="4">
        <v>45427</v>
      </c>
      <c r="M42" s="2"/>
      <c r="N42" s="3" t="s">
        <v>20</v>
      </c>
      <c r="O42" s="4"/>
      <c r="P42" s="3"/>
    </row>
    <row r="43" spans="1:16" x14ac:dyDescent="0.3">
      <c r="A43" s="67"/>
      <c r="B43" s="5"/>
      <c r="C43" s="2"/>
      <c r="D43" s="2"/>
      <c r="E43" s="2"/>
      <c r="F43" s="2"/>
      <c r="G43" s="2"/>
      <c r="H43" s="2"/>
      <c r="I43" s="2"/>
      <c r="J43" s="2"/>
      <c r="K43" s="3"/>
      <c r="L43" s="4"/>
      <c r="M43" s="3"/>
      <c r="N43" s="1"/>
      <c r="O43" s="3"/>
      <c r="P43" s="2"/>
    </row>
    <row r="44" spans="1:16" x14ac:dyDescent="0.3">
      <c r="A44" s="67"/>
      <c r="B44" s="5">
        <v>12</v>
      </c>
      <c r="C44" s="2">
        <v>758.19</v>
      </c>
      <c r="D44" s="2">
        <v>2000</v>
      </c>
      <c r="E44" s="2">
        <v>254000</v>
      </c>
      <c r="F44" s="2">
        <v>2500</v>
      </c>
      <c r="G44" s="2"/>
      <c r="H44" s="2">
        <v>25400</v>
      </c>
      <c r="I44" s="2">
        <v>1000000</v>
      </c>
      <c r="J44" s="2">
        <v>5000</v>
      </c>
      <c r="K44" s="3" t="s">
        <v>33</v>
      </c>
      <c r="L44" s="4">
        <v>45534</v>
      </c>
      <c r="M44" s="3"/>
      <c r="N44" s="1" t="s">
        <v>20</v>
      </c>
      <c r="O44" s="3"/>
      <c r="P44" s="2"/>
    </row>
    <row r="45" spans="1:16" x14ac:dyDescent="0.3">
      <c r="A45" s="67"/>
      <c r="B45" s="5">
        <v>12</v>
      </c>
      <c r="C45" s="2">
        <v>639</v>
      </c>
      <c r="D45" s="2">
        <v>1000</v>
      </c>
      <c r="E45" s="2">
        <v>181700</v>
      </c>
      <c r="F45" s="2">
        <v>60900</v>
      </c>
      <c r="G45" s="2"/>
      <c r="H45" s="2"/>
      <c r="I45" s="2">
        <v>300000</v>
      </c>
      <c r="J45" s="2">
        <v>2000</v>
      </c>
      <c r="K45" s="3" t="s">
        <v>4</v>
      </c>
      <c r="L45" s="4">
        <v>45613</v>
      </c>
      <c r="M45" s="3"/>
      <c r="N45" s="1"/>
      <c r="O45" s="3" t="s">
        <v>130</v>
      </c>
      <c r="P45" s="2"/>
    </row>
    <row r="46" spans="1:16" x14ac:dyDescent="0.3">
      <c r="A46" s="67"/>
      <c r="B46" s="53">
        <v>12</v>
      </c>
      <c r="C46" s="54">
        <f t="shared" ref="C46" si="4">SUM(4069.6)/20</f>
        <v>203.48</v>
      </c>
      <c r="D46" s="54">
        <v>1000</v>
      </c>
      <c r="E46" s="54">
        <v>300000</v>
      </c>
      <c r="F46" s="54">
        <v>10000</v>
      </c>
      <c r="G46" s="10"/>
      <c r="H46" s="10"/>
      <c r="I46" s="54">
        <v>1000000</v>
      </c>
      <c r="J46" s="54">
        <v>5000</v>
      </c>
      <c r="K46" s="10">
        <v>360</v>
      </c>
      <c r="L46" s="55">
        <v>45575</v>
      </c>
      <c r="M46" s="56" t="s">
        <v>36</v>
      </c>
      <c r="N46" s="10" t="s">
        <v>20</v>
      </c>
      <c r="O46" s="10"/>
      <c r="P46" s="56"/>
    </row>
    <row r="47" spans="1:16" x14ac:dyDescent="0.3">
      <c r="A47" s="67"/>
      <c r="B47" s="5"/>
      <c r="C47" s="2"/>
      <c r="D47" s="2"/>
      <c r="E47" s="2"/>
      <c r="F47" s="2"/>
      <c r="G47" s="2"/>
      <c r="H47" s="2"/>
      <c r="I47" s="2"/>
      <c r="J47" s="2"/>
      <c r="K47" s="3"/>
      <c r="L47" s="4"/>
      <c r="M47" s="3"/>
      <c r="N47" s="1"/>
      <c r="O47" s="3"/>
      <c r="P47" s="2"/>
    </row>
    <row r="48" spans="1:16" x14ac:dyDescent="0.3">
      <c r="A48" s="67"/>
      <c r="B48" s="5">
        <v>13</v>
      </c>
      <c r="C48" s="2">
        <v>487</v>
      </c>
      <c r="D48" s="2">
        <v>500</v>
      </c>
      <c r="E48" s="2">
        <v>102700</v>
      </c>
      <c r="F48" s="2">
        <v>77100</v>
      </c>
      <c r="G48" s="2"/>
      <c r="H48" s="2">
        <v>10000</v>
      </c>
      <c r="I48" s="2">
        <v>300000</v>
      </c>
      <c r="J48" s="2">
        <v>10000</v>
      </c>
      <c r="K48" s="3" t="s">
        <v>4</v>
      </c>
      <c r="L48" s="4">
        <v>45471</v>
      </c>
      <c r="M48" s="3" t="s">
        <v>13</v>
      </c>
      <c r="N48" s="8" t="s">
        <v>37</v>
      </c>
      <c r="O48" s="3" t="s">
        <v>7</v>
      </c>
      <c r="P48" s="2"/>
    </row>
    <row r="49" spans="1:21" x14ac:dyDescent="0.3">
      <c r="A49" s="67"/>
      <c r="B49" s="5">
        <v>13</v>
      </c>
      <c r="C49" s="2">
        <v>413</v>
      </c>
      <c r="D49" s="2">
        <v>1000</v>
      </c>
      <c r="E49" s="2">
        <v>104200</v>
      </c>
      <c r="F49" s="2">
        <v>3300</v>
      </c>
      <c r="G49" s="2"/>
      <c r="H49" s="2"/>
      <c r="I49" s="2">
        <v>1000000</v>
      </c>
      <c r="J49" s="2">
        <v>5000</v>
      </c>
      <c r="K49" s="3" t="s">
        <v>4</v>
      </c>
      <c r="L49" s="4">
        <v>45583</v>
      </c>
      <c r="M49" s="1"/>
      <c r="N49" s="1" t="s">
        <v>20</v>
      </c>
      <c r="O49" s="3"/>
      <c r="P49" s="2"/>
    </row>
    <row r="50" spans="1:21" x14ac:dyDescent="0.3">
      <c r="A50" s="69"/>
    </row>
    <row r="51" spans="1:21" x14ac:dyDescent="0.3">
      <c r="A51" s="67"/>
      <c r="B51" s="5">
        <v>14</v>
      </c>
      <c r="C51" s="32">
        <v>804</v>
      </c>
      <c r="D51" s="32">
        <v>500</v>
      </c>
      <c r="E51" s="32">
        <v>227500</v>
      </c>
      <c r="F51" s="32">
        <v>50000</v>
      </c>
      <c r="G51" s="32" t="s">
        <v>131</v>
      </c>
      <c r="H51" s="32"/>
      <c r="I51" s="32">
        <v>100000</v>
      </c>
      <c r="J51" s="32">
        <v>1000</v>
      </c>
      <c r="K51" s="3" t="s">
        <v>4</v>
      </c>
      <c r="L51" s="4">
        <v>45576</v>
      </c>
      <c r="M51" s="3" t="s">
        <v>13</v>
      </c>
      <c r="N51" s="1" t="s">
        <v>20</v>
      </c>
      <c r="O51" s="3"/>
      <c r="P51" s="2"/>
    </row>
    <row r="52" spans="1:21" x14ac:dyDescent="0.3">
      <c r="A52" s="67"/>
      <c r="B52" s="5"/>
      <c r="C52" s="2"/>
      <c r="D52" s="2"/>
      <c r="E52" s="2"/>
      <c r="F52" s="2"/>
      <c r="G52" s="2"/>
      <c r="H52" s="2"/>
      <c r="I52" s="2"/>
      <c r="J52" s="2"/>
      <c r="K52" s="3"/>
      <c r="L52" s="4"/>
      <c r="M52" s="3"/>
      <c r="N52" s="1"/>
      <c r="O52" s="3"/>
      <c r="P52" s="2"/>
    </row>
    <row r="53" spans="1:21" x14ac:dyDescent="0.3">
      <c r="A53" s="67"/>
      <c r="B53" s="5">
        <v>15</v>
      </c>
      <c r="C53" s="2">
        <v>698</v>
      </c>
      <c r="D53" s="2">
        <v>1000</v>
      </c>
      <c r="E53" s="2">
        <v>281682</v>
      </c>
      <c r="F53" s="2">
        <v>15000</v>
      </c>
      <c r="G53" s="2">
        <v>56336</v>
      </c>
      <c r="H53" s="2" t="s">
        <v>9</v>
      </c>
      <c r="I53" s="2">
        <v>300000</v>
      </c>
      <c r="J53" s="2">
        <v>1000</v>
      </c>
      <c r="K53" s="3" t="s">
        <v>18</v>
      </c>
      <c r="L53" s="4">
        <v>45053</v>
      </c>
      <c r="M53" s="3" t="s">
        <v>13</v>
      </c>
      <c r="N53" s="1" t="s">
        <v>20</v>
      </c>
      <c r="O53" s="3"/>
      <c r="P53" s="2"/>
    </row>
    <row r="54" spans="1:21" x14ac:dyDescent="0.3">
      <c r="A54" s="67"/>
      <c r="B54" s="5">
        <v>15</v>
      </c>
      <c r="C54" s="2">
        <v>500</v>
      </c>
      <c r="D54" s="2">
        <v>2005</v>
      </c>
      <c r="E54" s="2">
        <v>200500</v>
      </c>
      <c r="F54" s="2">
        <v>10600</v>
      </c>
      <c r="G54" s="2"/>
      <c r="H54" s="2">
        <v>20050</v>
      </c>
      <c r="I54" s="2">
        <v>300000</v>
      </c>
      <c r="J54" s="2">
        <v>1000</v>
      </c>
      <c r="K54" s="3" t="s">
        <v>4</v>
      </c>
      <c r="L54" s="4">
        <v>45325</v>
      </c>
      <c r="M54" s="1"/>
      <c r="N54" s="1" t="s">
        <v>20</v>
      </c>
      <c r="O54" s="3"/>
      <c r="P54" s="2"/>
    </row>
    <row r="55" spans="1:21" x14ac:dyDescent="0.3">
      <c r="A55" s="67"/>
      <c r="B55" s="5"/>
      <c r="C55" s="2"/>
      <c r="D55" s="2"/>
      <c r="E55" s="2"/>
      <c r="F55" s="2"/>
      <c r="G55" s="2"/>
      <c r="H55" s="2"/>
      <c r="I55" s="2"/>
      <c r="J55" s="2"/>
      <c r="K55" s="3"/>
      <c r="L55" s="4"/>
      <c r="M55" s="1"/>
      <c r="N55" s="1"/>
      <c r="O55" s="3"/>
      <c r="P55" s="2"/>
    </row>
    <row r="56" spans="1:21" x14ac:dyDescent="0.3">
      <c r="A56" s="67"/>
      <c r="B56" s="5">
        <v>16</v>
      </c>
      <c r="C56" s="32">
        <v>626</v>
      </c>
      <c r="D56" s="32">
        <v>500</v>
      </c>
      <c r="E56" s="32">
        <v>88200</v>
      </c>
      <c r="F56" s="32">
        <v>4900</v>
      </c>
      <c r="G56" s="2"/>
      <c r="H56" s="2"/>
      <c r="I56" s="32">
        <v>300000</v>
      </c>
      <c r="J56" s="32">
        <v>2000</v>
      </c>
      <c r="K56" s="3" t="s">
        <v>162</v>
      </c>
      <c r="L56" s="4">
        <v>45383</v>
      </c>
      <c r="M56" s="3" t="s">
        <v>13</v>
      </c>
      <c r="N56" s="1" t="s">
        <v>20</v>
      </c>
      <c r="O56" s="4"/>
      <c r="P56" s="3"/>
    </row>
    <row r="57" spans="1:21" x14ac:dyDescent="0.3">
      <c r="A57" s="67"/>
      <c r="B57" s="5"/>
      <c r="C57" s="32"/>
      <c r="D57" s="32"/>
      <c r="E57" s="32"/>
      <c r="F57" s="32"/>
      <c r="G57" s="32"/>
      <c r="H57" s="32"/>
      <c r="I57" s="32"/>
      <c r="J57" s="32"/>
      <c r="K57" s="32"/>
      <c r="L57" s="32"/>
      <c r="M57" s="32"/>
      <c r="N57" s="3"/>
      <c r="O57" s="4"/>
      <c r="P57" s="3"/>
      <c r="R57" s="24"/>
      <c r="S57" s="57"/>
      <c r="U57" s="18"/>
    </row>
    <row r="58" spans="1:21" x14ac:dyDescent="0.3">
      <c r="A58" s="67"/>
      <c r="B58" s="5">
        <v>17</v>
      </c>
      <c r="C58" s="2">
        <v>599</v>
      </c>
      <c r="D58" s="1">
        <v>500</v>
      </c>
      <c r="E58" s="2">
        <v>135100</v>
      </c>
      <c r="F58" s="2">
        <v>146900</v>
      </c>
      <c r="G58" s="2"/>
      <c r="H58" s="2"/>
      <c r="I58" s="2">
        <v>300000</v>
      </c>
      <c r="J58" s="6">
        <v>1000</v>
      </c>
      <c r="K58" s="3" t="s">
        <v>4</v>
      </c>
      <c r="L58" s="4">
        <v>45422</v>
      </c>
      <c r="M58" s="3" t="s">
        <v>13</v>
      </c>
      <c r="N58" s="1"/>
      <c r="O58" s="3"/>
      <c r="P58" s="2"/>
    </row>
    <row r="59" spans="1:21" x14ac:dyDescent="0.3">
      <c r="A59" s="67"/>
      <c r="B59" s="5">
        <v>17</v>
      </c>
      <c r="C59" s="35">
        <v>609</v>
      </c>
      <c r="D59" s="35">
        <v>1000</v>
      </c>
      <c r="E59" s="35">
        <v>243700</v>
      </c>
      <c r="F59" s="35">
        <v>12185</v>
      </c>
      <c r="G59" s="35"/>
      <c r="H59" s="35"/>
      <c r="I59" s="35">
        <v>300000</v>
      </c>
      <c r="J59" s="35">
        <v>5000</v>
      </c>
      <c r="K59" s="3" t="s">
        <v>4</v>
      </c>
      <c r="L59" s="7">
        <v>45434</v>
      </c>
      <c r="M59" s="3"/>
      <c r="N59" s="1" t="s">
        <v>20</v>
      </c>
      <c r="O59" s="3"/>
      <c r="P59" s="2"/>
    </row>
    <row r="60" spans="1:21" x14ac:dyDescent="0.3">
      <c r="A60" s="67"/>
      <c r="B60" s="5"/>
      <c r="C60" s="2"/>
      <c r="D60" s="1"/>
      <c r="E60" s="2"/>
      <c r="F60" s="2"/>
      <c r="G60" s="2"/>
      <c r="H60" s="2"/>
      <c r="I60" s="2"/>
      <c r="J60" s="6"/>
      <c r="K60" s="3"/>
      <c r="L60" s="4"/>
      <c r="M60" s="3"/>
      <c r="N60" s="1"/>
      <c r="O60" s="3"/>
      <c r="P60" s="2"/>
    </row>
    <row r="61" spans="1:21" x14ac:dyDescent="0.3">
      <c r="A61" s="67"/>
      <c r="B61" s="53">
        <v>18</v>
      </c>
      <c r="C61" s="54">
        <f t="shared" ref="C61:C63" si="5">SUM(4069.6)/20</f>
        <v>203.48</v>
      </c>
      <c r="D61" s="54">
        <v>1000</v>
      </c>
      <c r="E61" s="54">
        <v>300000</v>
      </c>
      <c r="F61" s="54">
        <v>10000</v>
      </c>
      <c r="G61" s="10"/>
      <c r="H61" s="10"/>
      <c r="I61" s="54">
        <v>1000000</v>
      </c>
      <c r="J61" s="54">
        <v>5000</v>
      </c>
      <c r="K61" s="10">
        <v>360</v>
      </c>
      <c r="L61" s="55">
        <v>45575</v>
      </c>
      <c r="M61" s="56" t="s">
        <v>36</v>
      </c>
      <c r="N61" s="10" t="s">
        <v>20</v>
      </c>
      <c r="O61" s="10"/>
      <c r="P61" s="56"/>
    </row>
    <row r="62" spans="1:21" x14ac:dyDescent="0.3">
      <c r="A62" s="67"/>
      <c r="B62" s="5">
        <v>18</v>
      </c>
      <c r="C62" s="2">
        <v>329</v>
      </c>
      <c r="D62" s="2">
        <v>1000</v>
      </c>
      <c r="E62" s="2">
        <v>31100</v>
      </c>
      <c r="F62" s="2">
        <v>14300</v>
      </c>
      <c r="G62" s="2"/>
      <c r="H62" s="2"/>
      <c r="I62" s="2">
        <v>300000</v>
      </c>
      <c r="J62" s="2">
        <v>5000</v>
      </c>
      <c r="K62" s="3" t="s">
        <v>4</v>
      </c>
      <c r="L62" s="4">
        <v>45293</v>
      </c>
      <c r="M62" s="3" t="s">
        <v>13</v>
      </c>
      <c r="N62" s="1" t="s">
        <v>20</v>
      </c>
      <c r="O62" s="3"/>
      <c r="P62" s="2"/>
    </row>
    <row r="63" spans="1:21" x14ac:dyDescent="0.3">
      <c r="A63" s="67"/>
      <c r="B63" s="53">
        <v>18</v>
      </c>
      <c r="C63" s="54">
        <f t="shared" si="5"/>
        <v>203.48</v>
      </c>
      <c r="D63" s="54">
        <v>1000</v>
      </c>
      <c r="E63" s="54">
        <v>300000</v>
      </c>
      <c r="F63" s="54">
        <v>10000</v>
      </c>
      <c r="G63" s="10"/>
      <c r="H63" s="10"/>
      <c r="I63" s="54">
        <v>1000000</v>
      </c>
      <c r="J63" s="54">
        <v>5000</v>
      </c>
      <c r="K63" s="10">
        <v>360</v>
      </c>
      <c r="L63" s="55">
        <v>45575</v>
      </c>
      <c r="M63" s="56" t="s">
        <v>36</v>
      </c>
      <c r="N63" s="10" t="s">
        <v>20</v>
      </c>
      <c r="O63" s="10"/>
      <c r="P63" s="56"/>
    </row>
    <row r="64" spans="1:21" x14ac:dyDescent="0.3">
      <c r="A64" s="67"/>
      <c r="B64" s="5"/>
      <c r="C64" s="2"/>
      <c r="D64" s="2"/>
      <c r="E64" s="2"/>
      <c r="F64" s="2"/>
      <c r="G64" s="2"/>
      <c r="H64" s="2"/>
      <c r="I64" s="2"/>
      <c r="J64" s="2"/>
      <c r="K64" s="3"/>
      <c r="L64" s="4"/>
      <c r="M64" s="3"/>
      <c r="N64" s="1"/>
      <c r="O64" s="3"/>
      <c r="P64" s="2"/>
    </row>
    <row r="65" spans="1:16" x14ac:dyDescent="0.3">
      <c r="A65" s="67"/>
      <c r="B65" s="5">
        <v>19</v>
      </c>
      <c r="C65" s="2">
        <v>540</v>
      </c>
      <c r="D65" s="2">
        <v>2431</v>
      </c>
      <c r="E65" s="2">
        <v>243100</v>
      </c>
      <c r="F65" s="2">
        <v>27000</v>
      </c>
      <c r="G65" s="2" t="s">
        <v>131</v>
      </c>
      <c r="H65" s="2"/>
      <c r="I65" s="2">
        <v>300000</v>
      </c>
      <c r="J65" s="2">
        <v>1000</v>
      </c>
      <c r="K65" s="3" t="s">
        <v>4</v>
      </c>
      <c r="L65" s="4">
        <v>45532</v>
      </c>
      <c r="M65" s="3" t="s">
        <v>13</v>
      </c>
      <c r="N65" s="1" t="s">
        <v>20</v>
      </c>
      <c r="O65" s="3"/>
      <c r="P65" s="2"/>
    </row>
    <row r="66" spans="1:16" x14ac:dyDescent="0.3">
      <c r="A66" s="67"/>
      <c r="B66" s="5">
        <v>19</v>
      </c>
      <c r="C66" s="35">
        <v>530</v>
      </c>
      <c r="D66" s="35">
        <v>2444</v>
      </c>
      <c r="E66" s="35">
        <v>244400</v>
      </c>
      <c r="F66" s="35">
        <v>12200</v>
      </c>
      <c r="G66" s="35"/>
      <c r="H66" s="35"/>
      <c r="I66" s="35">
        <v>300000</v>
      </c>
      <c r="J66" s="35">
        <v>1000</v>
      </c>
      <c r="K66" s="3" t="s">
        <v>4</v>
      </c>
      <c r="L66" s="7">
        <v>45593</v>
      </c>
      <c r="M66" s="3"/>
      <c r="N66" s="1" t="s">
        <v>20</v>
      </c>
      <c r="O66" s="3"/>
      <c r="P66" s="2"/>
    </row>
    <row r="67" spans="1:16" x14ac:dyDescent="0.3">
      <c r="A67" s="67"/>
      <c r="B67" s="5">
        <v>19</v>
      </c>
      <c r="C67" s="2">
        <v>493</v>
      </c>
      <c r="D67" s="2">
        <v>1000</v>
      </c>
      <c r="E67" s="2">
        <v>58600</v>
      </c>
      <c r="F67" s="2">
        <v>100100</v>
      </c>
      <c r="G67" s="2"/>
      <c r="H67" s="2"/>
      <c r="I67" s="2">
        <v>300000</v>
      </c>
      <c r="J67" s="2">
        <v>1000</v>
      </c>
      <c r="K67" s="3" t="s">
        <v>4</v>
      </c>
      <c r="L67" s="4">
        <v>45422</v>
      </c>
      <c r="M67" s="3"/>
      <c r="N67" s="1"/>
      <c r="O67" s="3"/>
      <c r="P67" s="2"/>
    </row>
    <row r="68" spans="1:16" x14ac:dyDescent="0.3">
      <c r="A68" s="67"/>
      <c r="B68" s="5">
        <v>19</v>
      </c>
      <c r="C68" s="32">
        <v>661</v>
      </c>
      <c r="D68" s="32">
        <v>500</v>
      </c>
      <c r="E68" s="32">
        <v>95480</v>
      </c>
      <c r="F68" s="32">
        <v>6200</v>
      </c>
      <c r="H68" s="32"/>
      <c r="I68" s="32">
        <v>300000</v>
      </c>
      <c r="J68" s="32">
        <v>2000</v>
      </c>
      <c r="K68" s="3" t="s">
        <v>162</v>
      </c>
      <c r="L68" s="4">
        <v>45383</v>
      </c>
      <c r="M68" s="3" t="s">
        <v>13</v>
      </c>
      <c r="N68" s="1" t="s">
        <v>20</v>
      </c>
      <c r="O68" s="3"/>
      <c r="P68" s="2"/>
    </row>
    <row r="69" spans="1:16" x14ac:dyDescent="0.3">
      <c r="A69" s="67"/>
      <c r="B69" s="5"/>
      <c r="C69" s="2"/>
      <c r="D69" s="2"/>
      <c r="E69" s="2"/>
      <c r="F69" s="2"/>
      <c r="G69" s="2"/>
      <c r="H69" s="2"/>
      <c r="I69" s="2"/>
      <c r="J69" s="2"/>
      <c r="K69" s="3"/>
      <c r="L69" s="4"/>
      <c r="M69" s="3"/>
      <c r="N69" s="1"/>
      <c r="O69" s="3"/>
      <c r="P69" s="2"/>
    </row>
    <row r="70" spans="1:16" x14ac:dyDescent="0.3">
      <c r="A70" s="67"/>
      <c r="B70" s="5">
        <v>20</v>
      </c>
      <c r="C70" s="2">
        <v>662</v>
      </c>
      <c r="D70" s="2">
        <v>500</v>
      </c>
      <c r="E70" s="2">
        <v>154400</v>
      </c>
      <c r="F70" s="2">
        <v>82400</v>
      </c>
      <c r="G70" s="2"/>
      <c r="H70" s="2"/>
      <c r="I70" s="2">
        <v>300000</v>
      </c>
      <c r="J70" s="2">
        <v>5000</v>
      </c>
      <c r="K70" s="3" t="s">
        <v>4</v>
      </c>
      <c r="L70" s="4">
        <v>45339</v>
      </c>
      <c r="M70" s="3" t="s">
        <v>13</v>
      </c>
      <c r="N70" s="1"/>
      <c r="O70" s="3"/>
      <c r="P70" s="2"/>
    </row>
    <row r="71" spans="1:16" x14ac:dyDescent="0.3">
      <c r="A71" s="67"/>
      <c r="B71" s="5">
        <v>20</v>
      </c>
      <c r="C71" s="2">
        <v>1060.5899999999999</v>
      </c>
      <c r="D71" s="2">
        <v>1000</v>
      </c>
      <c r="E71" s="2">
        <v>317000</v>
      </c>
      <c r="F71" s="2">
        <v>237750</v>
      </c>
      <c r="G71" s="2"/>
      <c r="H71" s="2">
        <v>31700</v>
      </c>
      <c r="I71" s="2">
        <v>300000</v>
      </c>
      <c r="J71" s="2">
        <v>5000</v>
      </c>
      <c r="K71" s="3" t="s">
        <v>16</v>
      </c>
      <c r="L71" s="4">
        <v>45453</v>
      </c>
      <c r="M71" s="3" t="s">
        <v>13</v>
      </c>
      <c r="N71" s="1" t="s">
        <v>37</v>
      </c>
      <c r="O71" s="3" t="s">
        <v>17</v>
      </c>
      <c r="P71" s="2">
        <v>251276</v>
      </c>
    </row>
    <row r="72" spans="1:16" x14ac:dyDescent="0.3">
      <c r="A72" s="67"/>
      <c r="B72" s="5"/>
      <c r="C72" s="2"/>
      <c r="D72" s="2"/>
      <c r="E72" s="2"/>
      <c r="F72" s="2"/>
      <c r="G72" s="2"/>
      <c r="H72" s="2"/>
      <c r="I72" s="2"/>
      <c r="J72" s="2"/>
      <c r="K72" s="3"/>
      <c r="L72" s="4"/>
      <c r="M72" s="3"/>
      <c r="N72" s="1"/>
      <c r="O72" s="3"/>
      <c r="P72" s="2"/>
    </row>
    <row r="73" spans="1:16" x14ac:dyDescent="0.3">
      <c r="A73" s="67"/>
      <c r="B73" s="5">
        <v>21</v>
      </c>
      <c r="C73" s="2">
        <v>629.29999999999995</v>
      </c>
      <c r="D73" s="2">
        <v>500</v>
      </c>
      <c r="E73" s="2">
        <v>84000</v>
      </c>
      <c r="F73" s="2">
        <v>4000</v>
      </c>
      <c r="G73" s="2"/>
      <c r="H73" s="2">
        <v>1500</v>
      </c>
      <c r="I73" s="2">
        <v>500000</v>
      </c>
      <c r="J73" s="2">
        <v>1000</v>
      </c>
      <c r="K73" s="3" t="s">
        <v>54</v>
      </c>
      <c r="L73" s="4">
        <v>45515</v>
      </c>
      <c r="M73" s="3" t="s">
        <v>13</v>
      </c>
      <c r="N73" s="1" t="s">
        <v>20</v>
      </c>
      <c r="O73" s="3"/>
      <c r="P73" s="2"/>
    </row>
    <row r="74" spans="1:16" x14ac:dyDescent="0.3">
      <c r="A74" s="67"/>
      <c r="B74" s="5">
        <v>21</v>
      </c>
      <c r="C74" s="2">
        <v>540</v>
      </c>
      <c r="D74" s="2">
        <v>1000</v>
      </c>
      <c r="E74" s="2">
        <v>142500</v>
      </c>
      <c r="F74" s="2">
        <v>11600</v>
      </c>
      <c r="G74" s="2"/>
      <c r="H74" s="2"/>
      <c r="I74" s="2">
        <v>300000</v>
      </c>
      <c r="J74" s="2">
        <v>5000</v>
      </c>
      <c r="K74" s="3" t="s">
        <v>4</v>
      </c>
      <c r="L74" s="4">
        <v>45449</v>
      </c>
      <c r="M74" s="3" t="s">
        <v>13</v>
      </c>
      <c r="N74" s="1" t="s">
        <v>20</v>
      </c>
      <c r="O74" s="3"/>
      <c r="P74" s="2"/>
    </row>
    <row r="75" spans="1:16" x14ac:dyDescent="0.3">
      <c r="A75" s="67"/>
      <c r="B75" s="5">
        <v>21</v>
      </c>
      <c r="C75" s="2">
        <v>557</v>
      </c>
      <c r="D75" s="2">
        <v>500</v>
      </c>
      <c r="E75" s="2">
        <v>30200</v>
      </c>
      <c r="F75" s="2">
        <v>76500</v>
      </c>
      <c r="G75" s="2">
        <v>30600</v>
      </c>
      <c r="H75" s="2"/>
      <c r="I75" s="2">
        <v>300000</v>
      </c>
      <c r="J75" s="2">
        <v>1000</v>
      </c>
      <c r="K75" s="2" t="s">
        <v>185</v>
      </c>
      <c r="L75" s="2"/>
      <c r="M75" s="2"/>
      <c r="N75" s="3"/>
      <c r="O75" s="4"/>
      <c r="P75" s="3"/>
    </row>
    <row r="76" spans="1:16" x14ac:dyDescent="0.3">
      <c r="A76" s="67"/>
      <c r="B76" s="5"/>
      <c r="C76" s="2"/>
      <c r="D76" s="2"/>
      <c r="E76" s="2"/>
      <c r="F76" s="2"/>
      <c r="G76" s="2"/>
      <c r="H76" s="2"/>
      <c r="I76" s="2"/>
      <c r="J76" s="2"/>
      <c r="K76" s="3"/>
      <c r="L76" s="4"/>
      <c r="M76" s="3"/>
      <c r="N76" s="1"/>
      <c r="O76" s="3"/>
      <c r="P76" s="2"/>
    </row>
    <row r="77" spans="1:16" x14ac:dyDescent="0.3">
      <c r="A77" s="67"/>
      <c r="B77" s="5">
        <v>22</v>
      </c>
      <c r="C77" s="2">
        <v>1015</v>
      </c>
      <c r="D77" s="2">
        <v>1000</v>
      </c>
      <c r="E77" s="2">
        <v>308100</v>
      </c>
      <c r="F77" s="2">
        <v>50000</v>
      </c>
      <c r="G77" s="2"/>
      <c r="H77" s="2" t="s">
        <v>9</v>
      </c>
      <c r="I77" s="2">
        <v>500000</v>
      </c>
      <c r="J77" s="2">
        <v>1000</v>
      </c>
      <c r="K77" s="3" t="s">
        <v>5</v>
      </c>
      <c r="L77" s="4">
        <v>45486</v>
      </c>
      <c r="M77" s="3" t="s">
        <v>13</v>
      </c>
      <c r="N77" s="1" t="s">
        <v>20</v>
      </c>
      <c r="O77" s="3"/>
      <c r="P77" s="2"/>
    </row>
    <row r="78" spans="1:16" x14ac:dyDescent="0.3">
      <c r="A78" s="67"/>
      <c r="B78" s="5">
        <v>22</v>
      </c>
      <c r="C78" s="2">
        <v>708</v>
      </c>
      <c r="D78" s="2">
        <v>1000</v>
      </c>
      <c r="E78" s="2">
        <v>243000</v>
      </c>
      <c r="F78" s="2">
        <v>5000</v>
      </c>
      <c r="G78" s="2">
        <v>16000</v>
      </c>
      <c r="H78" s="2">
        <v>11500</v>
      </c>
      <c r="I78" s="2">
        <v>1000000</v>
      </c>
      <c r="J78" s="2">
        <v>1000</v>
      </c>
      <c r="K78" s="3" t="s">
        <v>54</v>
      </c>
      <c r="L78" s="4">
        <v>45361</v>
      </c>
      <c r="M78" s="3" t="s">
        <v>13</v>
      </c>
      <c r="N78" s="1"/>
      <c r="O78" s="3"/>
      <c r="P78" s="2"/>
    </row>
    <row r="79" spans="1:16" x14ac:dyDescent="0.3">
      <c r="A79" s="67"/>
      <c r="B79" s="5">
        <v>22</v>
      </c>
      <c r="C79" s="2">
        <v>562</v>
      </c>
      <c r="D79" s="2">
        <v>1000</v>
      </c>
      <c r="E79" s="2">
        <v>85000</v>
      </c>
      <c r="F79" s="2">
        <v>15000</v>
      </c>
      <c r="G79" s="2"/>
      <c r="H79" s="2"/>
      <c r="I79" s="2">
        <v>500000</v>
      </c>
      <c r="J79" s="2">
        <v>5000</v>
      </c>
      <c r="K79" s="3" t="s">
        <v>35</v>
      </c>
      <c r="L79" s="4">
        <v>45458</v>
      </c>
      <c r="M79" s="3" t="s">
        <v>36</v>
      </c>
      <c r="N79" s="1"/>
      <c r="O79" s="3"/>
      <c r="P79" s="2"/>
    </row>
    <row r="80" spans="1:16" x14ac:dyDescent="0.3">
      <c r="A80" s="67"/>
      <c r="B80" s="5">
        <v>22</v>
      </c>
      <c r="C80" s="2">
        <v>541.66999999999996</v>
      </c>
      <c r="D80" s="2">
        <v>1000</v>
      </c>
      <c r="E80" s="2">
        <v>167000</v>
      </c>
      <c r="F80" s="2">
        <v>5000</v>
      </c>
      <c r="G80" s="2"/>
      <c r="H80" s="2"/>
      <c r="I80" s="2">
        <v>500000</v>
      </c>
      <c r="J80" s="2">
        <v>1000</v>
      </c>
      <c r="K80" s="3" t="s">
        <v>5</v>
      </c>
      <c r="L80" s="4">
        <v>45552</v>
      </c>
      <c r="M80" s="3" t="s">
        <v>13</v>
      </c>
      <c r="N80" s="1" t="s">
        <v>20</v>
      </c>
      <c r="O80" s="3"/>
      <c r="P80" s="2"/>
    </row>
    <row r="81" spans="1:16" x14ac:dyDescent="0.3">
      <c r="A81" s="67"/>
      <c r="B81" s="5">
        <v>22</v>
      </c>
      <c r="C81" s="2">
        <v>378</v>
      </c>
      <c r="D81" s="1"/>
      <c r="E81" s="2">
        <v>181000</v>
      </c>
      <c r="F81" s="2">
        <v>50000</v>
      </c>
      <c r="G81" s="2"/>
      <c r="H81" s="2"/>
      <c r="I81" s="2">
        <v>300000</v>
      </c>
      <c r="J81" s="2">
        <v>5000</v>
      </c>
      <c r="K81" s="3" t="s">
        <v>46</v>
      </c>
      <c r="L81" s="4">
        <v>45443</v>
      </c>
      <c r="M81" s="3" t="s">
        <v>13</v>
      </c>
      <c r="N81" s="1" t="s">
        <v>37</v>
      </c>
      <c r="O81" s="3"/>
      <c r="P81" s="2"/>
    </row>
    <row r="82" spans="1:16" x14ac:dyDescent="0.3">
      <c r="A82" s="67"/>
      <c r="B82" s="5"/>
      <c r="C82" s="2"/>
      <c r="D82" s="1"/>
      <c r="E82" s="2"/>
      <c r="F82" s="2"/>
      <c r="G82" s="2"/>
      <c r="H82" s="2"/>
      <c r="I82" s="2"/>
      <c r="J82" s="2"/>
      <c r="K82" s="3"/>
      <c r="L82" s="4"/>
      <c r="M82" s="3"/>
      <c r="N82" s="1"/>
      <c r="O82" s="3"/>
      <c r="P82" s="2"/>
    </row>
    <row r="83" spans="1:16" x14ac:dyDescent="0.3">
      <c r="A83" s="67"/>
      <c r="B83" s="5">
        <v>23</v>
      </c>
      <c r="C83" s="6">
        <v>526</v>
      </c>
      <c r="D83" s="6">
        <v>500</v>
      </c>
      <c r="E83" s="6">
        <v>65728</v>
      </c>
      <c r="F83" s="6">
        <v>57000</v>
      </c>
      <c r="G83" s="6"/>
      <c r="H83" s="1"/>
      <c r="I83" s="6">
        <v>100000</v>
      </c>
      <c r="J83" s="6">
        <v>1000</v>
      </c>
      <c r="K83" s="3" t="s">
        <v>31</v>
      </c>
      <c r="L83" s="7">
        <v>45564</v>
      </c>
      <c r="M83" s="3" t="s">
        <v>13</v>
      </c>
      <c r="N83" s="1"/>
      <c r="O83" s="3"/>
      <c r="P83" s="2"/>
    </row>
    <row r="84" spans="1:16" x14ac:dyDescent="0.3">
      <c r="A84" s="67"/>
      <c r="B84" s="5">
        <v>23</v>
      </c>
      <c r="C84" s="6">
        <v>420</v>
      </c>
      <c r="D84" s="6">
        <v>1000</v>
      </c>
      <c r="E84" s="6">
        <v>91200</v>
      </c>
      <c r="F84" s="6">
        <v>14600</v>
      </c>
      <c r="G84" s="6"/>
      <c r="H84" s="6"/>
      <c r="I84" s="6">
        <v>300000</v>
      </c>
      <c r="J84" s="2">
        <v>5000</v>
      </c>
      <c r="K84" s="3" t="s">
        <v>4</v>
      </c>
      <c r="L84" s="7">
        <v>45274</v>
      </c>
      <c r="M84" s="3" t="s">
        <v>13</v>
      </c>
      <c r="N84" s="1" t="s">
        <v>20</v>
      </c>
      <c r="O84" s="3"/>
      <c r="P84" s="2"/>
    </row>
    <row r="85" spans="1:16" x14ac:dyDescent="0.3">
      <c r="A85" s="67"/>
      <c r="B85" s="5">
        <v>23</v>
      </c>
      <c r="C85" s="32">
        <v>626</v>
      </c>
      <c r="D85" s="32">
        <v>500</v>
      </c>
      <c r="E85" s="32">
        <v>88200</v>
      </c>
      <c r="F85" s="32">
        <v>4900</v>
      </c>
      <c r="G85" s="6"/>
      <c r="H85" s="6"/>
      <c r="I85" s="32">
        <v>300000</v>
      </c>
      <c r="J85" s="32">
        <v>2000</v>
      </c>
      <c r="K85" s="3" t="s">
        <v>162</v>
      </c>
      <c r="L85" s="4">
        <v>45383</v>
      </c>
      <c r="M85" s="3" t="s">
        <v>13</v>
      </c>
      <c r="N85" s="1" t="s">
        <v>20</v>
      </c>
      <c r="O85" s="3"/>
      <c r="P85" s="2"/>
    </row>
    <row r="86" spans="1:16" x14ac:dyDescent="0.3">
      <c r="A86" s="67"/>
      <c r="B86" s="5"/>
      <c r="C86" s="6"/>
      <c r="D86" s="6"/>
      <c r="E86" s="6"/>
      <c r="F86" s="6"/>
      <c r="G86" s="6"/>
      <c r="H86" s="6"/>
      <c r="I86" s="6"/>
      <c r="J86" s="2"/>
      <c r="K86" s="3"/>
      <c r="L86" s="7"/>
      <c r="M86" s="3"/>
      <c r="N86" s="1"/>
      <c r="O86" s="3"/>
      <c r="P86" s="2"/>
    </row>
    <row r="87" spans="1:16" x14ac:dyDescent="0.3">
      <c r="A87" s="67"/>
      <c r="B87" s="5">
        <v>24</v>
      </c>
      <c r="C87" s="35">
        <v>600</v>
      </c>
      <c r="D87" s="35">
        <v>1000</v>
      </c>
      <c r="E87" s="35">
        <v>300000</v>
      </c>
      <c r="F87" s="35">
        <v>240000</v>
      </c>
      <c r="G87" s="35"/>
      <c r="H87" s="35">
        <v>10000</v>
      </c>
      <c r="I87" s="35">
        <v>1000000</v>
      </c>
      <c r="J87" s="35">
        <v>5000</v>
      </c>
      <c r="K87" s="1">
        <v>360</v>
      </c>
      <c r="L87" s="7">
        <v>45209</v>
      </c>
      <c r="M87" s="3" t="s">
        <v>13</v>
      </c>
      <c r="N87" s="1" t="s">
        <v>20</v>
      </c>
      <c r="O87" s="3"/>
      <c r="P87" s="32"/>
    </row>
    <row r="88" spans="1:16" x14ac:dyDescent="0.3">
      <c r="A88" s="67"/>
      <c r="B88" s="5">
        <v>24</v>
      </c>
      <c r="C88" s="2">
        <v>841</v>
      </c>
      <c r="D88" s="2">
        <v>2532</v>
      </c>
      <c r="E88" s="2">
        <v>253200</v>
      </c>
      <c r="F88" s="2">
        <v>189900</v>
      </c>
      <c r="G88" s="2"/>
      <c r="H88" s="2">
        <v>25320</v>
      </c>
      <c r="I88" s="2">
        <v>300000</v>
      </c>
      <c r="J88" s="2">
        <v>1000</v>
      </c>
      <c r="K88" s="3" t="s">
        <v>4</v>
      </c>
      <c r="L88" s="4">
        <v>45419</v>
      </c>
      <c r="M88" s="3" t="s">
        <v>13</v>
      </c>
      <c r="N88" s="1" t="s">
        <v>37</v>
      </c>
      <c r="O88" s="3"/>
      <c r="P88" s="2"/>
    </row>
    <row r="89" spans="1:16" x14ac:dyDescent="0.3">
      <c r="A89" s="67"/>
      <c r="B89" s="5">
        <v>24</v>
      </c>
      <c r="C89" s="2">
        <f>SUM(172+13+77)</f>
        <v>262</v>
      </c>
      <c r="D89" s="2">
        <v>500</v>
      </c>
      <c r="E89" s="2">
        <v>86528</v>
      </c>
      <c r="F89" s="2"/>
      <c r="G89" s="2"/>
      <c r="H89" s="2"/>
      <c r="I89" s="2"/>
      <c r="J89" s="2"/>
      <c r="K89" s="2" t="s">
        <v>180</v>
      </c>
      <c r="L89" s="4">
        <v>45231</v>
      </c>
      <c r="M89" s="2"/>
      <c r="N89" s="1" t="s">
        <v>20</v>
      </c>
      <c r="O89" s="4"/>
      <c r="P89" s="3"/>
    </row>
  </sheetData>
  <autoFilter ref="A2:P87" xr:uid="{FCBA4155-B56B-4769-9AC2-F271A638F311}">
    <sortState xmlns:xlrd2="http://schemas.microsoft.com/office/spreadsheetml/2017/richdata2" ref="A3:P87">
      <sortCondition ref="B2:B87"/>
    </sortState>
  </autoFilter>
  <mergeCells count="1">
    <mergeCell ref="A1:P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A83B9-96A8-46C5-93E7-7A2DEF430B06}">
  <dimension ref="A39:S105"/>
  <sheetViews>
    <sheetView zoomScale="75" zoomScaleNormal="75" workbookViewId="0">
      <selection activeCell="L40" sqref="L40:L51"/>
    </sheetView>
  </sheetViews>
  <sheetFormatPr defaultRowHeight="14.4" x14ac:dyDescent="0.3"/>
  <cols>
    <col min="1" max="1" width="10.33203125" customWidth="1"/>
    <col min="2" max="2" width="12.109375" customWidth="1"/>
    <col min="3" max="3" width="10.5546875" customWidth="1"/>
    <col min="5" max="5" width="10.44140625" customWidth="1"/>
    <col min="6" max="6" width="10.21875" customWidth="1"/>
    <col min="7" max="7" width="11" customWidth="1"/>
    <col min="9" max="9" width="14.44140625" bestFit="1" customWidth="1"/>
    <col min="10" max="10" width="3.5546875" customWidth="1"/>
    <col min="11" max="11" width="12.5546875" customWidth="1"/>
    <col min="12" max="12" width="11.77734375" customWidth="1"/>
    <col min="13" max="13" width="11" customWidth="1"/>
    <col min="15" max="15" width="10.44140625" customWidth="1"/>
    <col min="16" max="16" width="10.77734375" customWidth="1"/>
    <col min="17" max="17" width="9.21875" customWidth="1"/>
    <col min="19" max="19" width="12.44140625" customWidth="1"/>
  </cols>
  <sheetData>
    <row r="39" spans="1:19" x14ac:dyDescent="0.3">
      <c r="A39" s="19" t="s">
        <v>85</v>
      </c>
      <c r="B39" s="73" t="s">
        <v>0</v>
      </c>
      <c r="C39" s="73"/>
      <c r="D39" s="19" t="s">
        <v>86</v>
      </c>
      <c r="E39" s="19" t="s">
        <v>91</v>
      </c>
      <c r="F39" s="19" t="s">
        <v>99</v>
      </c>
      <c r="G39" s="19" t="s">
        <v>101</v>
      </c>
      <c r="H39" s="19" t="s">
        <v>102</v>
      </c>
      <c r="I39" s="19">
        <v>2024</v>
      </c>
      <c r="K39" s="19" t="s">
        <v>85</v>
      </c>
      <c r="L39" s="73" t="s">
        <v>0</v>
      </c>
      <c r="M39" s="73"/>
      <c r="N39" s="19" t="s">
        <v>86</v>
      </c>
      <c r="O39" s="19" t="s">
        <v>91</v>
      </c>
      <c r="P39" s="19" t="s">
        <v>99</v>
      </c>
      <c r="Q39" s="19" t="s">
        <v>101</v>
      </c>
      <c r="R39" s="19" t="s">
        <v>102</v>
      </c>
      <c r="S39" s="19">
        <v>2024</v>
      </c>
    </row>
    <row r="40" spans="1:19" x14ac:dyDescent="0.3">
      <c r="A40" t="s">
        <v>61</v>
      </c>
      <c r="D40" s="18">
        <v>5</v>
      </c>
      <c r="E40" s="22">
        <f t="shared" ref="E40:E51" si="0">SUM((G40*$C$59)+(H40*$G$59))</f>
        <v>8400</v>
      </c>
      <c r="F40">
        <v>2007</v>
      </c>
      <c r="G40" s="18">
        <v>5</v>
      </c>
      <c r="H40" s="18">
        <v>0</v>
      </c>
      <c r="I40" s="26">
        <f t="shared" ref="I40:I51" si="1">SUM((G40*$A$68)+(H40*$E$68))</f>
        <v>1501184.210526316</v>
      </c>
      <c r="K40" t="s">
        <v>72</v>
      </c>
      <c r="N40" s="18">
        <v>6</v>
      </c>
      <c r="O40" s="22">
        <f>SUM((Q40*$C$59)+(R40*$G$59))</f>
        <v>9496</v>
      </c>
      <c r="P40">
        <v>2007</v>
      </c>
      <c r="Q40" s="18">
        <v>4</v>
      </c>
      <c r="R40" s="18">
        <v>2</v>
      </c>
      <c r="S40" s="26">
        <f t="shared" ref="S40:S51" si="2">SUM((Q40*$K$68)+(R40*$O$68))</f>
        <v>1861625.6157635469</v>
      </c>
    </row>
    <row r="41" spans="1:19" x14ac:dyDescent="0.3">
      <c r="A41" t="s">
        <v>60</v>
      </c>
      <c r="D41" s="18">
        <v>5</v>
      </c>
      <c r="E41" s="22">
        <f t="shared" si="0"/>
        <v>8400</v>
      </c>
      <c r="F41">
        <v>2007</v>
      </c>
      <c r="G41" s="18">
        <v>5</v>
      </c>
      <c r="H41" s="18">
        <v>0</v>
      </c>
      <c r="I41" s="26">
        <f t="shared" si="1"/>
        <v>1501184.210526316</v>
      </c>
      <c r="K41" t="s">
        <v>73</v>
      </c>
      <c r="N41" s="18">
        <v>6</v>
      </c>
      <c r="O41" s="22">
        <f>SUM((Q41*$M$59)+(R41*$Q$59))</f>
        <v>9540</v>
      </c>
      <c r="P41">
        <v>2007</v>
      </c>
      <c r="Q41" s="18">
        <v>4</v>
      </c>
      <c r="R41" s="18">
        <v>2</v>
      </c>
      <c r="S41" s="26">
        <f t="shared" si="2"/>
        <v>1861625.6157635469</v>
      </c>
    </row>
    <row r="42" spans="1:19" x14ac:dyDescent="0.3">
      <c r="A42" t="s">
        <v>62</v>
      </c>
      <c r="D42" s="18">
        <v>4</v>
      </c>
      <c r="E42" s="22">
        <f t="shared" si="0"/>
        <v>6720</v>
      </c>
      <c r="F42">
        <v>2007</v>
      </c>
      <c r="G42" s="18">
        <v>4</v>
      </c>
      <c r="H42" s="18">
        <v>0</v>
      </c>
      <c r="I42" s="26">
        <f t="shared" si="1"/>
        <v>1200947.3684210528</v>
      </c>
      <c r="K42" t="s">
        <v>74</v>
      </c>
      <c r="N42" s="18">
        <v>6</v>
      </c>
      <c r="O42" s="22">
        <f t="shared" ref="O42:O51" si="3">SUM((Q42*$C$59)+(R42*$G$59))</f>
        <v>9496</v>
      </c>
      <c r="P42">
        <v>2010</v>
      </c>
      <c r="Q42" s="18">
        <v>4</v>
      </c>
      <c r="R42" s="18">
        <v>2</v>
      </c>
      <c r="S42" s="26">
        <f t="shared" si="2"/>
        <v>1861625.6157635469</v>
      </c>
    </row>
    <row r="43" spans="1:19" x14ac:dyDescent="0.3">
      <c r="A43" t="s">
        <v>63</v>
      </c>
      <c r="D43" s="18">
        <v>6</v>
      </c>
      <c r="E43" s="22">
        <f t="shared" si="0"/>
        <v>9496</v>
      </c>
      <c r="F43">
        <v>2007</v>
      </c>
      <c r="G43" s="18">
        <v>4</v>
      </c>
      <c r="H43" s="18">
        <v>2</v>
      </c>
      <c r="I43" s="26">
        <f t="shared" si="1"/>
        <v>1808547.3684210528</v>
      </c>
      <c r="K43" t="s">
        <v>75</v>
      </c>
      <c r="N43" s="18">
        <v>8</v>
      </c>
      <c r="O43" s="22">
        <f t="shared" si="3"/>
        <v>12856</v>
      </c>
      <c r="P43">
        <v>2012</v>
      </c>
      <c r="Q43" s="18">
        <v>6</v>
      </c>
      <c r="R43" s="18">
        <v>2</v>
      </c>
      <c r="S43" s="26">
        <f t="shared" si="2"/>
        <v>2480866.9950738922</v>
      </c>
    </row>
    <row r="44" spans="1:19" x14ac:dyDescent="0.3">
      <c r="A44" t="s">
        <v>64</v>
      </c>
      <c r="D44" s="18">
        <v>6</v>
      </c>
      <c r="E44" s="22">
        <f t="shared" si="0"/>
        <v>9496</v>
      </c>
      <c r="F44">
        <v>2007</v>
      </c>
      <c r="G44" s="18">
        <v>4</v>
      </c>
      <c r="H44" s="18">
        <v>2</v>
      </c>
      <c r="I44" s="26">
        <f t="shared" si="1"/>
        <v>1808547.3684210528</v>
      </c>
      <c r="K44" t="s">
        <v>76</v>
      </c>
      <c r="N44" s="18">
        <v>6</v>
      </c>
      <c r="O44" s="22">
        <f t="shared" si="3"/>
        <v>9496</v>
      </c>
      <c r="P44">
        <v>2012</v>
      </c>
      <c r="Q44" s="18">
        <v>4</v>
      </c>
      <c r="R44" s="18">
        <v>2</v>
      </c>
      <c r="S44" s="26">
        <f t="shared" si="2"/>
        <v>1861625.6157635469</v>
      </c>
    </row>
    <row r="45" spans="1:19" x14ac:dyDescent="0.3">
      <c r="A45" t="s">
        <v>65</v>
      </c>
      <c r="D45" s="18">
        <v>6</v>
      </c>
      <c r="E45" s="22">
        <f t="shared" si="0"/>
        <v>9496</v>
      </c>
      <c r="F45">
        <v>2007</v>
      </c>
      <c r="G45" s="18">
        <v>4</v>
      </c>
      <c r="H45" s="18">
        <v>2</v>
      </c>
      <c r="I45" s="26">
        <f t="shared" si="1"/>
        <v>1808547.3684210528</v>
      </c>
      <c r="K45" t="s">
        <v>77</v>
      </c>
      <c r="N45" s="18">
        <v>8</v>
      </c>
      <c r="O45" s="22">
        <f t="shared" si="3"/>
        <v>12856</v>
      </c>
      <c r="P45">
        <v>2014</v>
      </c>
      <c r="Q45" s="18">
        <v>6</v>
      </c>
      <c r="R45" s="18">
        <v>2</v>
      </c>
      <c r="S45" s="26">
        <f t="shared" si="2"/>
        <v>2480866.9950738922</v>
      </c>
    </row>
    <row r="46" spans="1:19" x14ac:dyDescent="0.3">
      <c r="A46" t="s">
        <v>66</v>
      </c>
      <c r="D46" s="18">
        <v>4</v>
      </c>
      <c r="E46" s="22">
        <f t="shared" si="0"/>
        <v>6720</v>
      </c>
      <c r="F46">
        <v>2007</v>
      </c>
      <c r="G46" s="18">
        <v>4</v>
      </c>
      <c r="H46" s="18">
        <v>0</v>
      </c>
      <c r="I46" s="26">
        <f t="shared" si="1"/>
        <v>1200947.3684210528</v>
      </c>
      <c r="K46" t="s">
        <v>78</v>
      </c>
      <c r="N46" s="18">
        <v>6</v>
      </c>
      <c r="O46" s="22">
        <f t="shared" si="3"/>
        <v>9496</v>
      </c>
      <c r="P46">
        <v>2015</v>
      </c>
      <c r="Q46" s="18">
        <v>4</v>
      </c>
      <c r="R46" s="18">
        <v>2</v>
      </c>
      <c r="S46" s="26">
        <f t="shared" si="2"/>
        <v>1861625.6157635469</v>
      </c>
    </row>
    <row r="47" spans="1:19" x14ac:dyDescent="0.3">
      <c r="A47" t="s">
        <v>67</v>
      </c>
      <c r="D47" s="18">
        <v>5</v>
      </c>
      <c r="E47" s="22">
        <f t="shared" si="0"/>
        <v>8400</v>
      </c>
      <c r="F47">
        <v>2007</v>
      </c>
      <c r="G47" s="18">
        <v>5</v>
      </c>
      <c r="H47" s="18">
        <v>0</v>
      </c>
      <c r="I47" s="26">
        <f t="shared" si="1"/>
        <v>1501184.210526316</v>
      </c>
      <c r="K47" t="s">
        <v>79</v>
      </c>
      <c r="N47" s="18">
        <v>5</v>
      </c>
      <c r="O47" s="22">
        <f t="shared" si="3"/>
        <v>8400</v>
      </c>
      <c r="P47">
        <v>2016</v>
      </c>
      <c r="Q47" s="18">
        <v>5</v>
      </c>
      <c r="R47" s="18">
        <v>0</v>
      </c>
      <c r="S47" s="26">
        <f t="shared" si="2"/>
        <v>1548103.4482758623</v>
      </c>
    </row>
    <row r="48" spans="1:19" x14ac:dyDescent="0.3">
      <c r="A48" t="s">
        <v>68</v>
      </c>
      <c r="D48" s="18">
        <v>5</v>
      </c>
      <c r="E48" s="22">
        <f t="shared" si="0"/>
        <v>8400</v>
      </c>
      <c r="F48">
        <v>2007</v>
      </c>
      <c r="G48" s="18">
        <v>5</v>
      </c>
      <c r="H48" s="18">
        <v>0</v>
      </c>
      <c r="I48" s="26">
        <f t="shared" si="1"/>
        <v>1501184.210526316</v>
      </c>
      <c r="K48" t="s">
        <v>80</v>
      </c>
      <c r="N48" s="18">
        <v>6</v>
      </c>
      <c r="O48" s="22">
        <f t="shared" si="3"/>
        <v>9496</v>
      </c>
      <c r="P48">
        <v>2015</v>
      </c>
      <c r="Q48" s="18">
        <v>4</v>
      </c>
      <c r="R48" s="18">
        <v>2</v>
      </c>
      <c r="S48" s="26">
        <f t="shared" si="2"/>
        <v>1861625.6157635469</v>
      </c>
    </row>
    <row r="49" spans="1:19" x14ac:dyDescent="0.3">
      <c r="A49" t="s">
        <v>69</v>
      </c>
      <c r="D49" s="18">
        <v>8</v>
      </c>
      <c r="E49" s="22">
        <f t="shared" si="0"/>
        <v>12856</v>
      </c>
      <c r="F49">
        <v>2007</v>
      </c>
      <c r="G49" s="18">
        <v>6</v>
      </c>
      <c r="H49" s="18">
        <v>2</v>
      </c>
      <c r="I49" s="26">
        <f t="shared" si="1"/>
        <v>2409021.0526315793</v>
      </c>
      <c r="K49" t="s">
        <v>81</v>
      </c>
      <c r="N49" s="18">
        <v>6</v>
      </c>
      <c r="O49" s="22">
        <f t="shared" si="3"/>
        <v>9496</v>
      </c>
      <c r="P49">
        <v>2013</v>
      </c>
      <c r="Q49" s="18">
        <v>4</v>
      </c>
      <c r="R49" s="18">
        <v>2</v>
      </c>
      <c r="S49" s="26">
        <f t="shared" si="2"/>
        <v>1861625.6157635469</v>
      </c>
    </row>
    <row r="50" spans="1:19" x14ac:dyDescent="0.3">
      <c r="A50" t="s">
        <v>70</v>
      </c>
      <c r="D50" s="18">
        <v>6</v>
      </c>
      <c r="E50" s="22">
        <f t="shared" si="0"/>
        <v>9496</v>
      </c>
      <c r="F50">
        <v>2007</v>
      </c>
      <c r="G50" s="18">
        <v>4</v>
      </c>
      <c r="H50" s="18">
        <v>2</v>
      </c>
      <c r="I50" s="26">
        <f t="shared" si="1"/>
        <v>1808547.3684210528</v>
      </c>
      <c r="K50" t="s">
        <v>82</v>
      </c>
      <c r="N50" s="18">
        <v>6</v>
      </c>
      <c r="O50" s="22">
        <f t="shared" si="3"/>
        <v>9496</v>
      </c>
      <c r="P50">
        <v>2013</v>
      </c>
      <c r="Q50" s="18">
        <v>4</v>
      </c>
      <c r="R50" s="18">
        <v>2</v>
      </c>
      <c r="S50" s="26">
        <f t="shared" si="2"/>
        <v>1861625.6157635469</v>
      </c>
    </row>
    <row r="51" spans="1:19" x14ac:dyDescent="0.3">
      <c r="A51" t="s">
        <v>71</v>
      </c>
      <c r="D51" s="18">
        <v>8</v>
      </c>
      <c r="E51" s="22">
        <f t="shared" si="0"/>
        <v>12856</v>
      </c>
      <c r="F51">
        <v>2007</v>
      </c>
      <c r="G51" s="18">
        <v>6</v>
      </c>
      <c r="H51" s="18">
        <v>2</v>
      </c>
      <c r="I51" s="26">
        <f t="shared" si="1"/>
        <v>2409021.0526315793</v>
      </c>
      <c r="K51" t="s">
        <v>83</v>
      </c>
      <c r="N51" s="18">
        <v>6</v>
      </c>
      <c r="O51" s="22">
        <f t="shared" si="3"/>
        <v>9496</v>
      </c>
      <c r="P51">
        <v>2011</v>
      </c>
      <c r="Q51" s="18">
        <v>4</v>
      </c>
      <c r="R51" s="18">
        <v>2</v>
      </c>
      <c r="S51" s="26">
        <f t="shared" si="2"/>
        <v>1861625.6157635469</v>
      </c>
    </row>
    <row r="52" spans="1:19" x14ac:dyDescent="0.3">
      <c r="A52" s="21" t="s">
        <v>87</v>
      </c>
      <c r="C52" s="21"/>
      <c r="D52" s="19">
        <f>SUM(D40:D51)</f>
        <v>68</v>
      </c>
      <c r="E52" s="23">
        <f>SUM(E40:E51)</f>
        <v>110736</v>
      </c>
      <c r="G52" s="19">
        <f>SUM(G40:G51)</f>
        <v>56</v>
      </c>
      <c r="H52" s="19">
        <f>SUM(H40:H51)</f>
        <v>12</v>
      </c>
      <c r="I52" s="27">
        <f>SUM(I40:I51)</f>
        <v>20458863.157894738</v>
      </c>
      <c r="K52" s="21" t="s">
        <v>87</v>
      </c>
      <c r="L52" s="21"/>
      <c r="M52" s="21"/>
      <c r="N52" s="19">
        <f>SUM(N41:N51)</f>
        <v>69</v>
      </c>
      <c r="O52" s="23">
        <f>SUM(O41:O51)</f>
        <v>110124</v>
      </c>
      <c r="Q52" s="19">
        <f>SUM(Q41:Q51)</f>
        <v>49</v>
      </c>
      <c r="R52" s="19">
        <f>SUM(R41:R51)</f>
        <v>20</v>
      </c>
      <c r="S52" s="29">
        <f>SUM(S41:S51)</f>
        <v>21402842.364532016</v>
      </c>
    </row>
    <row r="53" spans="1:19" x14ac:dyDescent="0.3">
      <c r="I53" s="25">
        <f>SUM(I52/E52)</f>
        <v>184.75349622430591</v>
      </c>
      <c r="S53" s="25">
        <f>SUM(S52/O52)</f>
        <v>194.35220628139203</v>
      </c>
    </row>
    <row r="54" spans="1:19" x14ac:dyDescent="0.3">
      <c r="A54" s="21" t="s">
        <v>96</v>
      </c>
      <c r="E54" s="21" t="s">
        <v>97</v>
      </c>
      <c r="K54" s="21" t="s">
        <v>100</v>
      </c>
      <c r="O54" s="21" t="s">
        <v>97</v>
      </c>
    </row>
    <row r="55" spans="1:19" x14ac:dyDescent="0.3">
      <c r="A55" t="s">
        <v>94</v>
      </c>
      <c r="C55">
        <v>588</v>
      </c>
      <c r="E55" t="s">
        <v>94</v>
      </c>
      <c r="G55">
        <v>1076</v>
      </c>
      <c r="K55" t="s">
        <v>94</v>
      </c>
      <c r="M55">
        <v>598</v>
      </c>
      <c r="O55" t="s">
        <v>94</v>
      </c>
      <c r="Q55">
        <v>1088</v>
      </c>
    </row>
    <row r="56" spans="1:19" x14ac:dyDescent="0.3">
      <c r="A56" t="s">
        <v>93</v>
      </c>
      <c r="C56">
        <v>780</v>
      </c>
      <c r="E56" t="s">
        <v>93</v>
      </c>
      <c r="G56">
        <v>0</v>
      </c>
      <c r="K56" t="s">
        <v>93</v>
      </c>
      <c r="M56">
        <v>747</v>
      </c>
      <c r="O56" t="s">
        <v>93</v>
      </c>
      <c r="Q56" s="24">
        <v>0</v>
      </c>
    </row>
    <row r="57" spans="1:19" x14ac:dyDescent="0.3">
      <c r="A57" t="s">
        <v>95</v>
      </c>
      <c r="C57">
        <v>48</v>
      </c>
      <c r="E57" t="s">
        <v>95</v>
      </c>
      <c r="G57">
        <v>48</v>
      </c>
      <c r="K57" t="s">
        <v>95</v>
      </c>
      <c r="M57">
        <v>64</v>
      </c>
      <c r="O57" t="s">
        <v>95</v>
      </c>
      <c r="Q57">
        <v>72</v>
      </c>
    </row>
    <row r="58" spans="1:19" x14ac:dyDescent="0.3">
      <c r="A58" t="s">
        <v>92</v>
      </c>
      <c r="C58">
        <v>264</v>
      </c>
      <c r="E58" t="s">
        <v>92</v>
      </c>
      <c r="G58">
        <v>264</v>
      </c>
      <c r="K58" t="s">
        <v>92</v>
      </c>
      <c r="M58">
        <v>264</v>
      </c>
      <c r="O58" t="s">
        <v>92</v>
      </c>
      <c r="Q58">
        <v>264</v>
      </c>
    </row>
    <row r="59" spans="1:19" x14ac:dyDescent="0.3">
      <c r="A59" s="20" t="s">
        <v>87</v>
      </c>
      <c r="B59" s="20"/>
      <c r="C59" s="20">
        <f>SUM(C55:C58)</f>
        <v>1680</v>
      </c>
      <c r="E59" s="20" t="s">
        <v>87</v>
      </c>
      <c r="F59" s="20"/>
      <c r="G59" s="20">
        <f>SUM(G55:G58)</f>
        <v>1388</v>
      </c>
      <c r="K59" s="20" t="s">
        <v>87</v>
      </c>
      <c r="L59" s="20"/>
      <c r="M59" s="20">
        <f>SUM(M55:M58)</f>
        <v>1673</v>
      </c>
      <c r="O59" s="20" t="s">
        <v>87</v>
      </c>
      <c r="P59" s="20"/>
      <c r="Q59" s="20">
        <f>SUM(Q55:Q58)</f>
        <v>1424</v>
      </c>
    </row>
    <row r="60" spans="1:19" x14ac:dyDescent="0.3">
      <c r="A60" t="s">
        <v>98</v>
      </c>
      <c r="C60">
        <f>SUM(C55:C56)</f>
        <v>1368</v>
      </c>
      <c r="E60" t="s">
        <v>98</v>
      </c>
      <c r="G60">
        <f>SUM(G55:G56)</f>
        <v>1076</v>
      </c>
      <c r="K60" t="s">
        <v>98</v>
      </c>
      <c r="M60">
        <f>SUM(M55:M56)</f>
        <v>1345</v>
      </c>
      <c r="O60" t="s">
        <v>98</v>
      </c>
      <c r="Q60">
        <f>SUM(Q55:Q56)</f>
        <v>1088</v>
      </c>
    </row>
    <row r="62" spans="1:19" x14ac:dyDescent="0.3">
      <c r="A62" s="76" t="s">
        <v>202</v>
      </c>
      <c r="B62" s="77"/>
      <c r="C62" s="77"/>
      <c r="D62" s="77"/>
      <c r="E62" s="77"/>
      <c r="F62" s="77"/>
      <c r="G62" s="77"/>
      <c r="H62" s="77"/>
      <c r="I62" s="77"/>
      <c r="J62" s="77"/>
      <c r="K62" s="77"/>
      <c r="L62" s="77"/>
      <c r="M62" s="77"/>
      <c r="N62" s="77"/>
      <c r="O62" s="77"/>
      <c r="P62" s="77"/>
      <c r="Q62" s="77"/>
      <c r="R62" s="78"/>
    </row>
    <row r="63" spans="1:19" x14ac:dyDescent="0.3">
      <c r="A63" s="6">
        <v>142120</v>
      </c>
      <c r="B63" s="30">
        <f>SUM(A63/A65)</f>
        <v>0.73755773522237789</v>
      </c>
      <c r="C63" s="1"/>
      <c r="D63" s="1"/>
      <c r="E63" s="6">
        <v>132160</v>
      </c>
      <c r="F63" s="30">
        <f>SUM(E63/E65)</f>
        <v>0.72583479789103689</v>
      </c>
      <c r="G63" s="1"/>
      <c r="H63" s="74" t="s">
        <v>103</v>
      </c>
      <c r="I63" s="74"/>
      <c r="J63" s="74"/>
      <c r="K63" s="6">
        <v>147460</v>
      </c>
      <c r="L63" s="30">
        <f>SUM(K63/K65)</f>
        <v>0.74343332493067804</v>
      </c>
      <c r="M63" s="1"/>
      <c r="N63" s="1"/>
      <c r="O63" s="6">
        <v>136000</v>
      </c>
      <c r="P63" s="30">
        <f>SUM(O63/O65)</f>
        <v>0.73047588355355031</v>
      </c>
      <c r="Q63" s="1"/>
      <c r="R63" s="1"/>
    </row>
    <row r="64" spans="1:19" x14ac:dyDescent="0.3">
      <c r="A64" s="6">
        <v>50570</v>
      </c>
      <c r="B64" s="30">
        <f>SUM(A64/A65)</f>
        <v>0.26244226477762211</v>
      </c>
      <c r="C64" s="1"/>
      <c r="D64" s="1"/>
      <c r="E64" s="6">
        <v>49920</v>
      </c>
      <c r="F64" s="30">
        <f>SUM(E64/E65)</f>
        <v>0.27416520210896311</v>
      </c>
      <c r="G64" s="1"/>
      <c r="H64" s="74" t="s">
        <v>104</v>
      </c>
      <c r="I64" s="74"/>
      <c r="J64" s="74"/>
      <c r="K64" s="6">
        <v>50890</v>
      </c>
      <c r="L64" s="30">
        <f>SUM(K64/K65)</f>
        <v>0.2565666750693219</v>
      </c>
      <c r="M64" s="1"/>
      <c r="N64" s="1"/>
      <c r="O64" s="6">
        <v>50180</v>
      </c>
      <c r="P64" s="30">
        <f>SUM(O64/O65)</f>
        <v>0.26952411644644969</v>
      </c>
      <c r="Q64" s="1"/>
      <c r="R64" s="1"/>
    </row>
    <row r="65" spans="1:18" x14ac:dyDescent="0.3">
      <c r="A65" s="14">
        <f>SUM(A63:A64)</f>
        <v>192690</v>
      </c>
      <c r="B65" s="31">
        <f>SUM(B63:B64)</f>
        <v>1</v>
      </c>
      <c r="C65" s="1"/>
      <c r="D65" s="1"/>
      <c r="E65" s="14">
        <f>SUM(E63:E64)</f>
        <v>182080</v>
      </c>
      <c r="F65" s="31">
        <f>SUM(F63:F64)</f>
        <v>1</v>
      </c>
      <c r="G65" s="1"/>
      <c r="H65" s="75" t="s">
        <v>87</v>
      </c>
      <c r="I65" s="75"/>
      <c r="J65" s="75"/>
      <c r="K65" s="14">
        <f>SUM(K63:K64)</f>
        <v>198350</v>
      </c>
      <c r="L65" s="31">
        <f>SUM(L63:L64)</f>
        <v>1</v>
      </c>
      <c r="M65" s="1"/>
      <c r="N65" s="1"/>
      <c r="O65" s="28">
        <f>SUM(O63:O64)</f>
        <v>186180</v>
      </c>
      <c r="P65" s="31">
        <f>SUM(P63:P64)</f>
        <v>1</v>
      </c>
      <c r="Q65" s="1"/>
      <c r="R65" s="1"/>
    </row>
    <row r="67" spans="1:18" x14ac:dyDescent="0.3">
      <c r="A67" s="76" t="s">
        <v>106</v>
      </c>
      <c r="B67" s="77"/>
      <c r="C67" s="77"/>
      <c r="D67" s="77"/>
      <c r="E67" s="77"/>
      <c r="F67" s="77"/>
      <c r="G67" s="77"/>
      <c r="H67" s="77"/>
      <c r="I67" s="77"/>
      <c r="J67" s="77"/>
      <c r="K67" s="77"/>
      <c r="L67" s="77"/>
      <c r="M67" s="77"/>
      <c r="N67" s="77"/>
      <c r="O67" s="77"/>
      <c r="P67" s="77"/>
      <c r="Q67" s="77"/>
      <c r="R67" s="78"/>
    </row>
    <row r="68" spans="1:18" x14ac:dyDescent="0.3">
      <c r="A68" s="14">
        <f>AVERAGE(290,299,302,297,296,304,305,293,299,306,293,295,291,294,296,335,312,289,293,299,299,297,309,292,294,325,318,289,297,312,299,306,305,287,288,300,299,305)*1000</f>
        <v>300236.8421052632</v>
      </c>
      <c r="B68" s="28">
        <f>SUM(A68*B63)</f>
        <v>221442.0052934766</v>
      </c>
      <c r="C68" s="1"/>
      <c r="D68" s="1"/>
      <c r="E68" s="14">
        <f>AVERAGE(306,297,303,309,304)*1000</f>
        <v>303800</v>
      </c>
      <c r="F68" s="28">
        <f>SUM(E68*F63)</f>
        <v>220508.611599297</v>
      </c>
      <c r="G68" s="1"/>
      <c r="H68" s="74" t="s">
        <v>105</v>
      </c>
      <c r="I68" s="74"/>
      <c r="J68" s="74"/>
      <c r="K68" s="14">
        <f>AVERAGE(298,303,303,302,286,296,297,310,310,293,304,315,308,327,308,308,312,315,328,328,324,311,320,329,310,308,304,312,310)*1000</f>
        <v>309620.68965517246</v>
      </c>
      <c r="L68" s="28">
        <f>SUM(K68*L63)</f>
        <v>230182.33877767445</v>
      </c>
      <c r="M68" s="1"/>
      <c r="N68" s="1"/>
      <c r="O68" s="14">
        <f>AVERAGE(296,306,304,296,397,290,292)*1000</f>
        <v>311571.42857142858</v>
      </c>
      <c r="P68" s="28">
        <f>SUM(O68*P63)</f>
        <v>227595.41457575618</v>
      </c>
      <c r="Q68" s="1"/>
      <c r="R68" s="1"/>
    </row>
    <row r="85" spans="1:13" x14ac:dyDescent="0.3">
      <c r="A85" s="36" t="s">
        <v>128</v>
      </c>
    </row>
    <row r="86" spans="1:13" ht="42.6" customHeight="1" x14ac:dyDescent="0.3">
      <c r="A86" s="79" t="s">
        <v>110</v>
      </c>
      <c r="B86" s="79"/>
      <c r="C86" s="79"/>
      <c r="D86" s="79"/>
      <c r="E86" s="79"/>
      <c r="F86" s="79"/>
      <c r="G86" s="79"/>
      <c r="H86" s="79"/>
      <c r="I86" s="79"/>
      <c r="J86" s="79"/>
      <c r="K86" s="79"/>
      <c r="L86" s="79"/>
      <c r="M86" s="79"/>
    </row>
    <row r="88" spans="1:13" ht="76.8" customHeight="1" x14ac:dyDescent="0.3">
      <c r="A88" s="80" t="s">
        <v>109</v>
      </c>
      <c r="B88" s="80"/>
      <c r="C88" s="80"/>
      <c r="D88" s="80"/>
      <c r="E88" s="80"/>
      <c r="F88" s="80"/>
      <c r="G88" s="80"/>
      <c r="H88" s="80"/>
      <c r="I88" s="80"/>
      <c r="J88" s="80"/>
      <c r="K88" s="80"/>
      <c r="L88" s="80"/>
      <c r="M88" s="80"/>
    </row>
    <row r="89" spans="1:13" ht="14.4" customHeight="1" x14ac:dyDescent="0.3">
      <c r="A89" s="33"/>
      <c r="B89" s="33"/>
      <c r="C89" s="33"/>
      <c r="D89" s="33"/>
      <c r="E89" s="33"/>
      <c r="F89" s="33"/>
      <c r="G89" s="33"/>
      <c r="H89" s="33"/>
      <c r="I89" s="33"/>
      <c r="J89" s="33"/>
      <c r="K89" s="33"/>
      <c r="L89" s="33"/>
      <c r="M89" s="33"/>
    </row>
    <row r="90" spans="1:13" ht="57.6" customHeight="1" x14ac:dyDescent="0.3">
      <c r="A90" s="79" t="s">
        <v>113</v>
      </c>
      <c r="B90" s="79"/>
      <c r="C90" s="79"/>
      <c r="D90" s="79"/>
      <c r="E90" s="79"/>
      <c r="F90" s="79"/>
      <c r="G90" s="79"/>
      <c r="H90" s="79"/>
      <c r="I90" s="79"/>
      <c r="J90" s="79"/>
      <c r="K90" s="79"/>
      <c r="L90" s="79"/>
      <c r="M90" s="79"/>
    </row>
    <row r="91" spans="1:13" x14ac:dyDescent="0.3">
      <c r="A91" s="34"/>
      <c r="B91" s="33"/>
      <c r="C91" s="33"/>
      <c r="D91" s="33"/>
      <c r="E91" s="33"/>
      <c r="F91" s="33"/>
      <c r="G91" s="33"/>
      <c r="H91" s="33"/>
      <c r="I91" s="33"/>
      <c r="J91" s="33"/>
      <c r="K91" s="33"/>
      <c r="L91" s="33"/>
      <c r="M91" s="33"/>
    </row>
    <row r="92" spans="1:13" ht="72.599999999999994" customHeight="1" x14ac:dyDescent="0.3">
      <c r="A92" s="79" t="s">
        <v>114</v>
      </c>
      <c r="B92" s="79"/>
      <c r="C92" s="79"/>
      <c r="D92" s="79"/>
      <c r="E92" s="79"/>
      <c r="F92" s="79"/>
      <c r="G92" s="79"/>
      <c r="H92" s="79"/>
      <c r="I92" s="79"/>
      <c r="J92" s="79"/>
      <c r="K92" s="79"/>
      <c r="L92" s="79"/>
      <c r="M92" s="79"/>
    </row>
    <row r="93" spans="1:13" x14ac:dyDescent="0.3">
      <c r="A93" s="34"/>
      <c r="B93" s="33"/>
      <c r="C93" s="33"/>
      <c r="D93" s="33"/>
      <c r="E93" s="33"/>
      <c r="F93" s="33"/>
      <c r="G93" s="33"/>
      <c r="H93" s="33"/>
      <c r="I93" s="33"/>
      <c r="J93" s="33"/>
      <c r="K93" s="33"/>
      <c r="L93" s="33"/>
      <c r="M93" s="33"/>
    </row>
    <row r="94" spans="1:13" x14ac:dyDescent="0.3">
      <c r="A94" s="20" t="s">
        <v>111</v>
      </c>
    </row>
    <row r="95" spans="1:13" x14ac:dyDescent="0.3">
      <c r="A95" s="20" t="s">
        <v>112</v>
      </c>
    </row>
    <row r="99" spans="1:3" x14ac:dyDescent="0.3">
      <c r="A99" s="20" t="s">
        <v>203</v>
      </c>
      <c r="C99" s="60">
        <v>45604</v>
      </c>
    </row>
    <row r="100" spans="1:3" x14ac:dyDescent="0.3">
      <c r="A100" t="s">
        <v>195</v>
      </c>
    </row>
    <row r="101" spans="1:3" x14ac:dyDescent="0.3">
      <c r="A101" t="s">
        <v>196</v>
      </c>
    </row>
    <row r="102" spans="1:3" x14ac:dyDescent="0.3">
      <c r="A102" t="s">
        <v>197</v>
      </c>
    </row>
    <row r="103" spans="1:3" x14ac:dyDescent="0.3">
      <c r="A103" t="s">
        <v>198</v>
      </c>
    </row>
    <row r="104" spans="1:3" x14ac:dyDescent="0.3">
      <c r="A104" t="s">
        <v>199</v>
      </c>
    </row>
    <row r="105" spans="1:3" x14ac:dyDescent="0.3">
      <c r="A105" t="s">
        <v>200</v>
      </c>
    </row>
  </sheetData>
  <mergeCells count="12">
    <mergeCell ref="A86:M86"/>
    <mergeCell ref="A88:M88"/>
    <mergeCell ref="A90:M90"/>
    <mergeCell ref="A92:M92"/>
    <mergeCell ref="A67:R67"/>
    <mergeCell ref="H68:J68"/>
    <mergeCell ref="B39:C39"/>
    <mergeCell ref="L39:M39"/>
    <mergeCell ref="H63:J63"/>
    <mergeCell ref="H64:J64"/>
    <mergeCell ref="H65:J65"/>
    <mergeCell ref="A62:R62"/>
  </mergeCells>
  <phoneticPr fontId="5"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Charts</vt:lpstr>
      <vt:lpstr>Townhomes</vt:lpstr>
      <vt:lpstr>Buildings</vt:lpstr>
      <vt:lpstr>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Dylan Anderson</dc:creator>
  <cp:lastModifiedBy>Dylan Anderson</cp:lastModifiedBy>
  <dcterms:created xsi:type="dcterms:W3CDTF">2024-10-04T12:47:42Z</dcterms:created>
  <dcterms:modified xsi:type="dcterms:W3CDTF">2024-12-02T14:51:11Z</dcterms:modified>
</cp:coreProperties>
</file>